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41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D:\PREGÕES\04 - SECRETÁRIA\Nova pasta\REPUBLICADO\"/>
    </mc:Choice>
  </mc:AlternateContent>
  <xr:revisionPtr revIDLastSave="0" documentId="13_ncr:1_{72020418-C8FD-4F77-82CE-E8E82C33A01A}" xr6:coauthVersionLast="36" xr6:coauthVersionMax="36" xr10:uidLastSave="{00000000-0000-0000-0000-000000000000}"/>
  <bookViews>
    <workbookView xWindow="0" yWindow="0" windowWidth="28800" windowHeight="12330" firstSheet="3" activeTab="11" xr2:uid="{00000000-000D-0000-FFFF-FFFF00000000}"/>
  </bookViews>
  <sheets>
    <sheet name="REC BRG" sheetId="101" r:id="rId1"/>
    <sheet name="REC ROO" sheetId="100" r:id="rId2"/>
    <sheet name="REC SIC" sheetId="99" r:id="rId3"/>
    <sheet name="REC CAE" sheetId="98" r:id="rId4"/>
    <sheet name="REC CBA" sheetId="97" r:id="rId5"/>
    <sheet name="SEC SIC" sheetId="96" r:id="rId6"/>
    <sheet name="SEC ROO" sheetId="95" r:id="rId7"/>
    <sheet name="SEC CAE" sheetId="92" r:id="rId8"/>
    <sheet name="SEC BRG" sheetId="94" r:id="rId9"/>
    <sheet name="SEC CBA" sheetId="88" r:id="rId10"/>
    <sheet name="Uniforme" sheetId="89" r:id="rId11"/>
    <sheet name="RESUMO" sheetId="90" r:id="rId12"/>
  </sheets>
  <definedNames>
    <definedName name="Excel_BuiltIn_Print_Area_3" localSheetId="0">#REF!</definedName>
    <definedName name="Excel_BuiltIn_Print_Area_3" localSheetId="3">#REF!</definedName>
    <definedName name="Excel_BuiltIn_Print_Area_3" localSheetId="4">#REF!</definedName>
    <definedName name="Excel_BuiltIn_Print_Area_3" localSheetId="1">#REF!</definedName>
    <definedName name="Excel_BuiltIn_Print_Area_3" localSheetId="2">#REF!</definedName>
    <definedName name="Excel_BuiltIn_Print_Area_3" localSheetId="8">#REF!</definedName>
    <definedName name="Excel_BuiltIn_Print_Area_3" localSheetId="7">#REF!</definedName>
    <definedName name="Excel_BuiltIn_Print_Area_3" localSheetId="6">#REF!</definedName>
    <definedName name="Excel_BuiltIn_Print_Area_3" localSheetId="5">#REF!</definedName>
    <definedName name="Excel_BuiltIn_Print_Area_3">#REF!</definedName>
    <definedName name="INSUMO" localSheetId="0">#REF!</definedName>
    <definedName name="INSUMO" localSheetId="3">#REF!</definedName>
    <definedName name="INSUMO" localSheetId="4">#REF!</definedName>
    <definedName name="INSUMO" localSheetId="1">#REF!</definedName>
    <definedName name="INSUMO" localSheetId="2">#REF!</definedName>
    <definedName name="INSUMO" localSheetId="8">#REF!</definedName>
    <definedName name="INSUMO" localSheetId="7">#REF!</definedName>
    <definedName name="INSUMO" localSheetId="6">#REF!</definedName>
    <definedName name="INSUMO" localSheetId="5">#REF!</definedName>
    <definedName name="INSUMO">#REF!</definedName>
    <definedName name="s" localSheetId="0">#REF!</definedName>
    <definedName name="s" localSheetId="3">#REF!</definedName>
    <definedName name="s" localSheetId="4">#REF!</definedName>
    <definedName name="s" localSheetId="1">#REF!</definedName>
    <definedName name="s" localSheetId="2">#REF!</definedName>
    <definedName name="s" localSheetId="8">#REF!</definedName>
    <definedName name="s" localSheetId="7">#REF!</definedName>
    <definedName name="s" localSheetId="6">#REF!</definedName>
    <definedName name="s" localSheetId="5">#REF!</definedName>
    <definedName name="s">#REF!</definedName>
    <definedName name="TESTE" localSheetId="0">#REF!</definedName>
    <definedName name="TESTE" localSheetId="3">#REF!</definedName>
    <definedName name="TESTE" localSheetId="4">#REF!</definedName>
    <definedName name="TESTE" localSheetId="1">#REF!</definedName>
    <definedName name="TESTE" localSheetId="2">#REF!</definedName>
    <definedName name="TESTE" localSheetId="8">#REF!</definedName>
    <definedName name="TESTE" localSheetId="7">#REF!</definedName>
    <definedName name="TESTE" localSheetId="6">#REF!</definedName>
    <definedName name="TESTE" localSheetId="5">#REF!</definedName>
    <definedName name="TESTE">#REF!</definedName>
    <definedName name="XXX" localSheetId="0">#REF!</definedName>
    <definedName name="XXX" localSheetId="1">#REF!</definedName>
    <definedName name="XXX" localSheetId="2">#REF!</definedName>
    <definedName name="XXX">#REF!</definedName>
  </definedNames>
  <calcPr calcId="191029"/>
</workbook>
</file>

<file path=xl/calcChain.xml><?xml version="1.0" encoding="utf-8"?>
<calcChain xmlns="http://schemas.openxmlformats.org/spreadsheetml/2006/main">
  <c r="D124" i="94" l="1"/>
  <c r="D123" i="94"/>
  <c r="D121" i="94"/>
  <c r="D120" i="94"/>
  <c r="D124" i="92"/>
  <c r="D123" i="92"/>
  <c r="D121" i="92"/>
  <c r="D120" i="92"/>
  <c r="D124" i="95"/>
  <c r="D123" i="95"/>
  <c r="D121" i="95"/>
  <c r="D120" i="95"/>
  <c r="D124" i="96"/>
  <c r="D123" i="96"/>
  <c r="D121" i="96"/>
  <c r="D120" i="96"/>
  <c r="D124" i="97"/>
  <c r="D123" i="97"/>
  <c r="D121" i="97"/>
  <c r="D120" i="97"/>
  <c r="D124" i="98"/>
  <c r="D123" i="98"/>
  <c r="D121" i="98"/>
  <c r="D120" i="98"/>
  <c r="D124" i="99"/>
  <c r="D123" i="99"/>
  <c r="D121" i="99"/>
  <c r="D120" i="99"/>
  <c r="D124" i="88"/>
  <c r="D124" i="101"/>
  <c r="D124" i="100"/>
  <c r="D123" i="100"/>
  <c r="D121" i="100"/>
  <c r="D120" i="100"/>
  <c r="D123" i="101"/>
  <c r="D121" i="101"/>
  <c r="D120" i="101"/>
  <c r="D118" i="101"/>
  <c r="D117" i="101"/>
  <c r="D118" i="100"/>
  <c r="D117" i="100"/>
  <c r="D118" i="99"/>
  <c r="D117" i="99"/>
  <c r="D118" i="98"/>
  <c r="D117" i="98"/>
  <c r="D118" i="97"/>
  <c r="D117" i="97"/>
  <c r="D118" i="96"/>
  <c r="D117" i="96"/>
  <c r="D118" i="95"/>
  <c r="D117" i="95"/>
  <c r="D118" i="92"/>
  <c r="D117" i="92"/>
  <c r="D118" i="94"/>
  <c r="D117" i="94"/>
  <c r="D50" i="101"/>
  <c r="D50" i="100"/>
  <c r="D50" i="99"/>
  <c r="D50" i="98"/>
  <c r="D50" i="97"/>
  <c r="D50" i="96"/>
  <c r="D50" i="95"/>
  <c r="D50" i="94"/>
  <c r="D50" i="92"/>
  <c r="D123" i="88" l="1"/>
  <c r="D121" i="88"/>
  <c r="D120" i="88"/>
  <c r="H131" i="88"/>
  <c r="G125" i="88"/>
  <c r="F144" i="88" l="1"/>
  <c r="D21" i="101"/>
  <c r="D21" i="100"/>
  <c r="D21" i="99"/>
  <c r="D21" i="98"/>
  <c r="D21" i="97"/>
  <c r="D21" i="96"/>
  <c r="D21" i="95"/>
  <c r="D21" i="94"/>
  <c r="D21" i="92"/>
  <c r="D21" i="88"/>
  <c r="F39" i="88" l="1"/>
  <c r="N6" i="89"/>
  <c r="O6" i="89" s="1"/>
  <c r="N5" i="89"/>
  <c r="O5" i="89" s="1"/>
  <c r="N4" i="89"/>
  <c r="O4" i="89" s="1"/>
  <c r="N3" i="89"/>
  <c r="O3" i="89" s="1"/>
  <c r="N2" i="89"/>
  <c r="O2" i="89" s="1"/>
  <c r="D13" i="90"/>
  <c r="F144" i="101"/>
  <c r="C124" i="101"/>
  <c r="D59" i="101"/>
  <c r="D58" i="101"/>
  <c r="C52" i="101"/>
  <c r="C54" i="101" s="1"/>
  <c r="D27" i="101"/>
  <c r="D33" i="101" s="1"/>
  <c r="D22" i="101"/>
  <c r="F144" i="100"/>
  <c r="C124" i="100"/>
  <c r="D59" i="100"/>
  <c r="D58" i="100"/>
  <c r="D62" i="100" s="1"/>
  <c r="D68" i="100" s="1"/>
  <c r="C52" i="100"/>
  <c r="C54" i="100" s="1"/>
  <c r="D27" i="100"/>
  <c r="D33" i="100" s="1"/>
  <c r="D22" i="100"/>
  <c r="F144" i="99"/>
  <c r="C124" i="99"/>
  <c r="D59" i="99"/>
  <c r="D58" i="99"/>
  <c r="C52" i="99"/>
  <c r="C54" i="99" s="1"/>
  <c r="D33" i="99"/>
  <c r="D130" i="99" s="1"/>
  <c r="D27" i="99"/>
  <c r="D22" i="99"/>
  <c r="F144" i="98"/>
  <c r="C124" i="98"/>
  <c r="D59" i="98"/>
  <c r="D62" i="98" s="1"/>
  <c r="D68" i="98" s="1"/>
  <c r="C52" i="98"/>
  <c r="C54" i="98" s="1"/>
  <c r="D27" i="98"/>
  <c r="D33" i="98" s="1"/>
  <c r="D22" i="98"/>
  <c r="F144" i="97"/>
  <c r="C124" i="97"/>
  <c r="D59" i="97"/>
  <c r="D58" i="97"/>
  <c r="D62" i="97" s="1"/>
  <c r="D68" i="97" s="1"/>
  <c r="C54" i="97"/>
  <c r="C52" i="97"/>
  <c r="D27" i="97"/>
  <c r="D33" i="97" s="1"/>
  <c r="D22" i="97"/>
  <c r="D58" i="96"/>
  <c r="F144" i="96"/>
  <c r="C124" i="96"/>
  <c r="D59" i="96"/>
  <c r="C52" i="96"/>
  <c r="C54" i="96" s="1"/>
  <c r="D27" i="96"/>
  <c r="D33" i="96" s="1"/>
  <c r="D130" i="96" s="1"/>
  <c r="D22" i="96"/>
  <c r="F144" i="95"/>
  <c r="C124" i="95"/>
  <c r="D59" i="95"/>
  <c r="D58" i="95"/>
  <c r="D62" i="95" s="1"/>
  <c r="D68" i="95" s="1"/>
  <c r="C52" i="95"/>
  <c r="C54" i="95" s="1"/>
  <c r="D27" i="95"/>
  <c r="D33" i="95" s="1"/>
  <c r="D22" i="95"/>
  <c r="D58" i="94"/>
  <c r="F144" i="94"/>
  <c r="C124" i="94"/>
  <c r="D59" i="94"/>
  <c r="C52" i="94"/>
  <c r="C54" i="94" s="1"/>
  <c r="D27" i="94"/>
  <c r="D33" i="94" s="1"/>
  <c r="D22" i="94"/>
  <c r="F144" i="92"/>
  <c r="C124" i="92"/>
  <c r="D59" i="92"/>
  <c r="D62" i="92" s="1"/>
  <c r="D68" i="92" s="1"/>
  <c r="C52" i="92"/>
  <c r="C54" i="92" s="1"/>
  <c r="D27" i="92"/>
  <c r="D33" i="92" s="1"/>
  <c r="D22" i="92"/>
  <c r="C124" i="88"/>
  <c r="D62" i="94" l="1"/>
  <c r="D68" i="94" s="1"/>
  <c r="D39" i="101"/>
  <c r="D40" i="101" s="1"/>
  <c r="D130" i="101"/>
  <c r="D38" i="101"/>
  <c r="D62" i="99"/>
  <c r="D68" i="99" s="1"/>
  <c r="D62" i="101"/>
  <c r="D68" i="101" s="1"/>
  <c r="D62" i="96"/>
  <c r="D68" i="96" s="1"/>
  <c r="O7" i="89"/>
  <c r="O8" i="89" s="1"/>
  <c r="D130" i="100"/>
  <c r="D39" i="100"/>
  <c r="D40" i="100" s="1"/>
  <c r="D38" i="100"/>
  <c r="D38" i="99"/>
  <c r="D41" i="99" s="1"/>
  <c r="D66" i="99" s="1"/>
  <c r="D39" i="99"/>
  <c r="D40" i="99" s="1"/>
  <c r="D130" i="98"/>
  <c r="D38" i="98"/>
  <c r="D39" i="98"/>
  <c r="D40" i="98" s="1"/>
  <c r="D38" i="97"/>
  <c r="D130" i="97"/>
  <c r="D39" i="97"/>
  <c r="D40" i="97" s="1"/>
  <c r="D38" i="96"/>
  <c r="D39" i="96"/>
  <c r="D40" i="96" s="1"/>
  <c r="D39" i="95"/>
  <c r="D40" i="95" s="1"/>
  <c r="D130" i="95"/>
  <c r="D38" i="95"/>
  <c r="D38" i="94"/>
  <c r="D130" i="94"/>
  <c r="D39" i="94"/>
  <c r="D40" i="94" s="1"/>
  <c r="D38" i="92"/>
  <c r="D130" i="92"/>
  <c r="D39" i="92"/>
  <c r="D40" i="92" s="1"/>
  <c r="D58" i="88"/>
  <c r="D41" i="101" l="1"/>
  <c r="D66" i="101" s="1"/>
  <c r="D107" i="97"/>
  <c r="D111" i="97" s="1"/>
  <c r="D134" i="97" s="1"/>
  <c r="D107" i="98"/>
  <c r="D111" i="98" s="1"/>
  <c r="D134" i="98" s="1"/>
  <c r="D107" i="99"/>
  <c r="D111" i="99" s="1"/>
  <c r="D134" i="99" s="1"/>
  <c r="D107" i="88"/>
  <c r="D107" i="100"/>
  <c r="D111" i="100" s="1"/>
  <c r="D134" i="100" s="1"/>
  <c r="D107" i="92"/>
  <c r="D111" i="92" s="1"/>
  <c r="D134" i="92" s="1"/>
  <c r="D107" i="101"/>
  <c r="D111" i="101" s="1"/>
  <c r="D134" i="101" s="1"/>
  <c r="D107" i="94"/>
  <c r="D111" i="94" s="1"/>
  <c r="D134" i="94" s="1"/>
  <c r="D107" i="95"/>
  <c r="D111" i="95" s="1"/>
  <c r="D134" i="95" s="1"/>
  <c r="D107" i="96"/>
  <c r="D111" i="96" s="1"/>
  <c r="D134" i="96" s="1"/>
  <c r="D51" i="99"/>
  <c r="D41" i="98"/>
  <c r="D48" i="98" s="1"/>
  <c r="D41" i="95"/>
  <c r="D66" i="95" s="1"/>
  <c r="D41" i="96"/>
  <c r="D66" i="96" s="1"/>
  <c r="D41" i="100"/>
  <c r="D53" i="99"/>
  <c r="D75" i="99" s="1"/>
  <c r="D79" i="99" s="1"/>
  <c r="D45" i="99"/>
  <c r="D48" i="99"/>
  <c r="D49" i="99"/>
  <c r="D46" i="99"/>
  <c r="D47" i="99"/>
  <c r="D52" i="99"/>
  <c r="D54" i="99" s="1"/>
  <c r="D67" i="99" s="1"/>
  <c r="D69" i="99" s="1"/>
  <c r="D41" i="97"/>
  <c r="D48" i="95"/>
  <c r="D41" i="94"/>
  <c r="D41" i="92"/>
  <c r="D59" i="88"/>
  <c r="D51" i="96" l="1"/>
  <c r="D53" i="96"/>
  <c r="D75" i="96" s="1"/>
  <c r="D79" i="96" s="1"/>
  <c r="D46" i="95"/>
  <c r="D51" i="95"/>
  <c r="D52" i="95"/>
  <c r="D45" i="95"/>
  <c r="D53" i="101"/>
  <c r="D75" i="101" s="1"/>
  <c r="D79" i="101" s="1"/>
  <c r="D48" i="101"/>
  <c r="D52" i="101"/>
  <c r="D49" i="101"/>
  <c r="D45" i="101"/>
  <c r="D47" i="101"/>
  <c r="D51" i="101"/>
  <c r="D46" i="101"/>
  <c r="D52" i="98"/>
  <c r="D49" i="98"/>
  <c r="D53" i="98"/>
  <c r="D75" i="98" s="1"/>
  <c r="D79" i="98" s="1"/>
  <c r="D51" i="98"/>
  <c r="D49" i="95"/>
  <c r="D47" i="95"/>
  <c r="D53" i="95"/>
  <c r="D75" i="95" s="1"/>
  <c r="D79" i="95" s="1"/>
  <c r="D46" i="96"/>
  <c r="D49" i="96"/>
  <c r="D47" i="96"/>
  <c r="D45" i="96"/>
  <c r="D66" i="98"/>
  <c r="D46" i="98"/>
  <c r="D45" i="98"/>
  <c r="D47" i="98"/>
  <c r="D48" i="96"/>
  <c r="D52" i="96"/>
  <c r="D54" i="96" s="1"/>
  <c r="D67" i="96" s="1"/>
  <c r="D69" i="96" s="1"/>
  <c r="D66" i="100"/>
  <c r="D51" i="100"/>
  <c r="D53" i="100"/>
  <c r="D75" i="100" s="1"/>
  <c r="D79" i="100" s="1"/>
  <c r="D45" i="100"/>
  <c r="D48" i="100"/>
  <c r="D49" i="100"/>
  <c r="D46" i="100"/>
  <c r="D47" i="100"/>
  <c r="D52" i="100"/>
  <c r="D131" i="99"/>
  <c r="D73" i="99"/>
  <c r="D77" i="99"/>
  <c r="D66" i="97"/>
  <c r="D53" i="97"/>
  <c r="D75" i="97" s="1"/>
  <c r="D79" i="97" s="1"/>
  <c r="D51" i="97"/>
  <c r="D45" i="97"/>
  <c r="D48" i="97"/>
  <c r="D49" i="97"/>
  <c r="D46" i="97"/>
  <c r="D52" i="97"/>
  <c r="D47" i="97"/>
  <c r="D66" i="94"/>
  <c r="D52" i="94"/>
  <c r="D47" i="94"/>
  <c r="D53" i="94"/>
  <c r="D75" i="94" s="1"/>
  <c r="D79" i="94" s="1"/>
  <c r="D51" i="94"/>
  <c r="D45" i="94"/>
  <c r="D48" i="94"/>
  <c r="D49" i="94"/>
  <c r="D46" i="94"/>
  <c r="D66" i="92"/>
  <c r="D46" i="92"/>
  <c r="D45" i="92"/>
  <c r="D47" i="92"/>
  <c r="D52" i="92"/>
  <c r="D51" i="92"/>
  <c r="D49" i="92"/>
  <c r="D53" i="92"/>
  <c r="D75" i="92" s="1"/>
  <c r="D79" i="92" s="1"/>
  <c r="D48" i="92"/>
  <c r="D111" i="88"/>
  <c r="C52" i="88"/>
  <c r="C54" i="88" s="1"/>
  <c r="D27" i="88"/>
  <c r="D33" i="88" s="1"/>
  <c r="D22" i="88"/>
  <c r="D134" i="88" l="1"/>
  <c r="D54" i="101"/>
  <c r="D67" i="101" s="1"/>
  <c r="D69" i="101" s="1"/>
  <c r="D54" i="98"/>
  <c r="D67" i="98" s="1"/>
  <c r="D69" i="98" s="1"/>
  <c r="D54" i="95"/>
  <c r="D67" i="95" s="1"/>
  <c r="D69" i="95" s="1"/>
  <c r="D131" i="95" s="1"/>
  <c r="D54" i="94"/>
  <c r="D67" i="94" s="1"/>
  <c r="D69" i="94" s="1"/>
  <c r="D54" i="100"/>
  <c r="D67" i="100" s="1"/>
  <c r="D69" i="100" s="1"/>
  <c r="D76" i="99"/>
  <c r="D74" i="99"/>
  <c r="D80" i="99"/>
  <c r="D78" i="99"/>
  <c r="D54" i="97"/>
  <c r="D67" i="97" s="1"/>
  <c r="D69" i="97" s="1"/>
  <c r="D131" i="96"/>
  <c r="D77" i="96"/>
  <c r="D73" i="96"/>
  <c r="D54" i="92"/>
  <c r="D67" i="92" s="1"/>
  <c r="D69" i="92" s="1"/>
  <c r="D62" i="88"/>
  <c r="D68" i="88" s="1"/>
  <c r="D39" i="88"/>
  <c r="D40" i="88" s="1"/>
  <c r="D38" i="88"/>
  <c r="D130" i="88"/>
  <c r="D73" i="101" l="1"/>
  <c r="D77" i="101"/>
  <c r="D131" i="101"/>
  <c r="D131" i="98"/>
  <c r="D73" i="98"/>
  <c r="D74" i="98" s="1"/>
  <c r="D77" i="98"/>
  <c r="D80" i="98" s="1"/>
  <c r="D73" i="95"/>
  <c r="D76" i="95" s="1"/>
  <c r="D77" i="95"/>
  <c r="D80" i="95" s="1"/>
  <c r="D131" i="100"/>
  <c r="D77" i="100"/>
  <c r="D73" i="100"/>
  <c r="D81" i="99"/>
  <c r="D131" i="97"/>
  <c r="D77" i="97"/>
  <c r="D73" i="97"/>
  <c r="D80" i="96"/>
  <c r="D78" i="96"/>
  <c r="D76" i="96"/>
  <c r="D81" i="96" s="1"/>
  <c r="D74" i="96"/>
  <c r="D131" i="94"/>
  <c r="D73" i="94"/>
  <c r="D77" i="94"/>
  <c r="D131" i="92"/>
  <c r="D73" i="92"/>
  <c r="D77" i="92"/>
  <c r="D41" i="88"/>
  <c r="D50" i="88" s="1"/>
  <c r="D76" i="98" l="1"/>
  <c r="D74" i="95"/>
  <c r="D78" i="95"/>
  <c r="D80" i="101"/>
  <c r="D78" i="101"/>
  <c r="D76" i="101"/>
  <c r="D74" i="101"/>
  <c r="D78" i="98"/>
  <c r="D80" i="100"/>
  <c r="D78" i="100"/>
  <c r="D76" i="100"/>
  <c r="D74" i="100"/>
  <c r="D132" i="99"/>
  <c r="D87" i="99"/>
  <c r="D92" i="99" s="1"/>
  <c r="D101" i="99" s="1"/>
  <c r="D103" i="99" s="1"/>
  <c r="D133" i="99" s="1"/>
  <c r="D81" i="98"/>
  <c r="D78" i="97"/>
  <c r="D80" i="97"/>
  <c r="D74" i="97"/>
  <c r="D76" i="97"/>
  <c r="D132" i="96"/>
  <c r="D87" i="96"/>
  <c r="D92" i="96" s="1"/>
  <c r="D101" i="96" s="1"/>
  <c r="D103" i="96" s="1"/>
  <c r="D133" i="96" s="1"/>
  <c r="D81" i="95"/>
  <c r="D76" i="94"/>
  <c r="D74" i="94"/>
  <c r="D78" i="94"/>
  <c r="D80" i="94"/>
  <c r="D74" i="92"/>
  <c r="D76" i="92"/>
  <c r="D80" i="92"/>
  <c r="D78" i="92"/>
  <c r="D48" i="88"/>
  <c r="D51" i="88"/>
  <c r="D53" i="88"/>
  <c r="D75" i="88" s="1"/>
  <c r="D79" i="88" s="1"/>
  <c r="D46" i="88"/>
  <c r="D45" i="88"/>
  <c r="D66" i="88"/>
  <c r="D52" i="88"/>
  <c r="D54" i="88" s="1"/>
  <c r="D67" i="88" s="1"/>
  <c r="D49" i="88"/>
  <c r="D47" i="88"/>
  <c r="D81" i="101" l="1"/>
  <c r="D81" i="92"/>
  <c r="D87" i="92" s="1"/>
  <c r="D92" i="92" s="1"/>
  <c r="D101" i="92" s="1"/>
  <c r="D103" i="92" s="1"/>
  <c r="D133" i="92" s="1"/>
  <c r="D81" i="100"/>
  <c r="D132" i="100"/>
  <c r="D87" i="100"/>
  <c r="D92" i="100" s="1"/>
  <c r="D101" i="100" s="1"/>
  <c r="D103" i="100" s="1"/>
  <c r="D133" i="100" s="1"/>
  <c r="D135" i="99"/>
  <c r="D132" i="98"/>
  <c r="D87" i="98"/>
  <c r="D92" i="98" s="1"/>
  <c r="D101" i="98" s="1"/>
  <c r="D103" i="98" s="1"/>
  <c r="D133" i="98" s="1"/>
  <c r="D81" i="97"/>
  <c r="D135" i="96"/>
  <c r="D132" i="95"/>
  <c r="D87" i="95"/>
  <c r="D92" i="95" s="1"/>
  <c r="D101" i="95" s="1"/>
  <c r="D103" i="95" s="1"/>
  <c r="D133" i="95" s="1"/>
  <c r="D81" i="94"/>
  <c r="D132" i="94" s="1"/>
  <c r="D87" i="94"/>
  <c r="D92" i="94" s="1"/>
  <c r="D101" i="94" s="1"/>
  <c r="D103" i="94" s="1"/>
  <c r="D133" i="94" s="1"/>
  <c r="D132" i="92"/>
  <c r="D69" i="88"/>
  <c r="D73" i="88" l="1"/>
  <c r="D132" i="101"/>
  <c r="D87" i="101"/>
  <c r="D92" i="101" s="1"/>
  <c r="D101" i="101" s="1"/>
  <c r="D103" i="101" s="1"/>
  <c r="D125" i="96"/>
  <c r="D136" i="96" s="1"/>
  <c r="D137" i="96" s="1"/>
  <c r="D125" i="99"/>
  <c r="D136" i="99" s="1"/>
  <c r="D137" i="99" s="1"/>
  <c r="D135" i="100"/>
  <c r="D135" i="98"/>
  <c r="D132" i="97"/>
  <c r="D87" i="97"/>
  <c r="D92" i="97" s="1"/>
  <c r="D101" i="97" s="1"/>
  <c r="D103" i="97" s="1"/>
  <c r="D133" i="97" s="1"/>
  <c r="D135" i="95"/>
  <c r="D135" i="94"/>
  <c r="D135" i="92"/>
  <c r="D131" i="88"/>
  <c r="D77" i="88"/>
  <c r="D80" i="88" s="1"/>
  <c r="D74" i="88"/>
  <c r="D76" i="88"/>
  <c r="C144" i="99" l="1"/>
  <c r="G144" i="99" s="1"/>
  <c r="E10" i="90"/>
  <c r="F10" i="90" s="1"/>
  <c r="G10" i="90" s="1"/>
  <c r="C144" i="96"/>
  <c r="E144" i="96" s="1"/>
  <c r="C151" i="96" s="1"/>
  <c r="E9" i="90"/>
  <c r="D133" i="101"/>
  <c r="D135" i="101" s="1"/>
  <c r="D125" i="98"/>
  <c r="D136" i="98" s="1"/>
  <c r="D137" i="98" s="1"/>
  <c r="D125" i="100"/>
  <c r="D136" i="100" s="1"/>
  <c r="D137" i="100" s="1"/>
  <c r="D135" i="97"/>
  <c r="F9" i="90"/>
  <c r="G9" i="90" s="1"/>
  <c r="D125" i="95"/>
  <c r="D136" i="95" s="1"/>
  <c r="D137" i="95" s="1"/>
  <c r="D125" i="94"/>
  <c r="D136" i="94" s="1"/>
  <c r="D137" i="94" s="1"/>
  <c r="D125" i="92"/>
  <c r="D136" i="92" s="1"/>
  <c r="D137" i="92" s="1"/>
  <c r="D78" i="88"/>
  <c r="D81" i="88"/>
  <c r="E6" i="90" l="1"/>
  <c r="F6" i="90" s="1"/>
  <c r="C144" i="100"/>
  <c r="G144" i="100" s="1"/>
  <c r="E8" i="90"/>
  <c r="F8" i="90" s="1"/>
  <c r="G8" i="90" s="1"/>
  <c r="C144" i="98"/>
  <c r="E5" i="90"/>
  <c r="F5" i="90" s="1"/>
  <c r="G5" i="90" s="1"/>
  <c r="C144" i="95"/>
  <c r="E7" i="90"/>
  <c r="F7" i="90" s="1"/>
  <c r="G7" i="90" s="1"/>
  <c r="C144" i="92"/>
  <c r="G144" i="92" s="1"/>
  <c r="C153" i="92" s="1"/>
  <c r="C144" i="94"/>
  <c r="G144" i="94" s="1"/>
  <c r="E11" i="90"/>
  <c r="F11" i="90" s="1"/>
  <c r="G11" i="90" s="1"/>
  <c r="D118" i="88"/>
  <c r="D117" i="88"/>
  <c r="D125" i="101"/>
  <c r="D136" i="101" s="1"/>
  <c r="D137" i="101" s="1"/>
  <c r="E144" i="99"/>
  <c r="C151" i="99" s="1"/>
  <c r="E144" i="95"/>
  <c r="C151" i="95" s="1"/>
  <c r="G144" i="96"/>
  <c r="C153" i="96" s="1"/>
  <c r="D125" i="97"/>
  <c r="D136" i="97" s="1"/>
  <c r="D137" i="97" s="1"/>
  <c r="G144" i="98"/>
  <c r="C152" i="99"/>
  <c r="C153" i="99"/>
  <c r="D132" i="88"/>
  <c r="D87" i="88"/>
  <c r="D92" i="88" s="1"/>
  <c r="D101" i="88" s="1"/>
  <c r="D103" i="88" s="1"/>
  <c r="E12" i="90" l="1"/>
  <c r="F12" i="90" s="1"/>
  <c r="G12" i="90" s="1"/>
  <c r="C144" i="101"/>
  <c r="E4" i="90"/>
  <c r="C144" i="97"/>
  <c r="D133" i="88"/>
  <c r="D135" i="88" s="1"/>
  <c r="E144" i="92"/>
  <c r="C151" i="92" s="1"/>
  <c r="E144" i="94"/>
  <c r="C151" i="94" s="1"/>
  <c r="E144" i="98"/>
  <c r="C151" i="98" s="1"/>
  <c r="G144" i="95"/>
  <c r="C152" i="95" s="1"/>
  <c r="C152" i="92"/>
  <c r="C152" i="96"/>
  <c r="F4" i="90"/>
  <c r="G4" i="90" s="1"/>
  <c r="G6" i="90"/>
  <c r="E144" i="100"/>
  <c r="C151" i="100" s="1"/>
  <c r="C152" i="100"/>
  <c r="C153" i="100"/>
  <c r="C152" i="98"/>
  <c r="C153" i="98"/>
  <c r="C152" i="94"/>
  <c r="C153" i="94"/>
  <c r="E144" i="101" l="1"/>
  <c r="C151" i="101" s="1"/>
  <c r="G144" i="101"/>
  <c r="C153" i="95"/>
  <c r="G144" i="97"/>
  <c r="E144" i="97"/>
  <c r="C151" i="97" s="1"/>
  <c r="D125" i="88"/>
  <c r="D136" i="88" s="1"/>
  <c r="D137" i="88" s="1"/>
  <c r="E3" i="90" l="1"/>
  <c r="F3" i="90" s="1"/>
  <c r="F13" i="90" s="1"/>
  <c r="C144" i="88"/>
  <c r="C153" i="101"/>
  <c r="C152" i="101"/>
  <c r="C153" i="97"/>
  <c r="C152" i="97"/>
  <c r="E144" i="88" l="1"/>
  <c r="C151" i="88" s="1"/>
  <c r="G144" i="88"/>
  <c r="G3" i="90"/>
  <c r="G13" i="90" s="1"/>
  <c r="C153" i="88" l="1"/>
  <c r="C152" i="8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PF</author>
  </authors>
  <commentList>
    <comment ref="D117" authorId="0" shapeId="0" xr:uid="{AACDD32E-E468-48DE-999F-B44A86118FB8}">
      <text>
        <r>
          <rPr>
            <b/>
            <sz val="9"/>
            <color indexed="81"/>
            <rFont val="Segoe UI"/>
            <family val="2"/>
          </rPr>
          <t>MULTIPLICA-SE O SUBTOTAL DO CUSTO TOTAL POR EMPREGADO (MÓD1+MÓD2+MÓD3+MÓD4+MÓD5) PELO PORCENTUAL (%) DEFINIDO.</t>
        </r>
      </text>
    </comment>
    <comment ref="D120" authorId="0" shapeId="0" xr:uid="{E992BDFE-3C6C-44D0-AD0B-0E2299494A5C}">
      <text>
        <r>
          <rPr>
            <b/>
            <sz val="9"/>
            <color indexed="81"/>
            <rFont val="Segoe UI"/>
            <family val="2"/>
          </rPr>
          <t>MULTIPLICA-SE O SUBTOTAL DO CUSTO TOTAL POR EMPREGADO (MÓD1+MÓD2+MÓD3+MÓD4+MÓD5) PELO PORCENTUAL (%) DEFINIDO.</t>
        </r>
      </text>
    </comment>
  </commentList>
</comments>
</file>

<file path=xl/sharedStrings.xml><?xml version="1.0" encoding="utf-8"?>
<sst xmlns="http://schemas.openxmlformats.org/spreadsheetml/2006/main" count="2338" uniqueCount="225">
  <si>
    <t>Discriminação dos Serviços (dados referentes à contratação)</t>
  </si>
  <si>
    <t>A</t>
  </si>
  <si>
    <t>Data da apresentação da proposta (dia/mês/ano)</t>
  </si>
  <si>
    <t>B</t>
  </si>
  <si>
    <t>Município / UF</t>
  </si>
  <si>
    <t>C</t>
  </si>
  <si>
    <t>Ano Acordo, Convenção ou Sentença Normativa em Dissídio Coletivo</t>
  </si>
  <si>
    <t>D</t>
  </si>
  <si>
    <t>Nº de meses de execução contratual</t>
  </si>
  <si>
    <t>Dados complementares para composição dos custos referente à mão-de-obra</t>
  </si>
  <si>
    <t xml:space="preserve">Tipo de serviço (mesmo serviço com características distintas) </t>
  </si>
  <si>
    <t>Categoria Profissional (vinculada à execução contratual)</t>
  </si>
  <si>
    <t>Data base da categoria (dia / mês / ano)</t>
  </si>
  <si>
    <t>Composição da Remuneração</t>
  </si>
  <si>
    <t>Valor (R$)</t>
  </si>
  <si>
    <t>E</t>
  </si>
  <si>
    <t>F</t>
  </si>
  <si>
    <t>G</t>
  </si>
  <si>
    <t>H</t>
  </si>
  <si>
    <t>Benefícios Mensais e Diários</t>
  </si>
  <si>
    <t>4.1</t>
  </si>
  <si>
    <t>4.2</t>
  </si>
  <si>
    <t>Provisão para Rescisão</t>
  </si>
  <si>
    <t>Módulo 1 - Composição da Remuneração</t>
  </si>
  <si>
    <t>13º (décimo terceiro) Salário</t>
  </si>
  <si>
    <t>IDENTIFICAÇÃO DO SERVIÇO</t>
  </si>
  <si>
    <t>UNIDADE DE MEDIDA</t>
  </si>
  <si>
    <t>Classificação Brasileira de Ocupações (CBO)</t>
  </si>
  <si>
    <t>Submódulo 2.1 - 13º (décimo terceiro) Salário, Férias e Adicional de Férias</t>
  </si>
  <si>
    <t>2.1</t>
  </si>
  <si>
    <t>13º (décimo terceiro) Salário, 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</si>
  <si>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</si>
  <si>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</si>
  <si>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</si>
  <si>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</si>
  <si>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</si>
  <si>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</si>
  <si>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SESC ou SESI</t>
  </si>
  <si>
    <t>SENAI - SENAC</t>
  </si>
  <si>
    <t>SEBRAE</t>
  </si>
  <si>
    <t>INCRA</t>
  </si>
  <si>
    <t>FGTS</t>
  </si>
  <si>
    <t>Submódulo 2.3 - Benefícios Mensais e Diários.</t>
  </si>
  <si>
    <t>2.3</t>
  </si>
  <si>
    <t>Quadro-Resumo do Módulo 2 - Encargos e Benefícios anuais, mensais e diários</t>
  </si>
  <si>
    <t>Encargos e Benefícios Anuais, Mensais e Diários</t>
  </si>
  <si>
    <t>Módulo 3 - Provisão para Rescisão</t>
  </si>
  <si>
    <t>Aviso Prévio Indenizado</t>
  </si>
  <si>
    <t>Incidência do FGTS sobre o Aviso Prévio Indenizado</t>
  </si>
  <si>
    <t>Multa do FGTS e contribuição social sobre o Aviso Prévio Indenizado</t>
  </si>
  <si>
    <t>Incidência dos encargos do submódulo 2.2 sobre o Aviso Prévio Trabalhado</t>
  </si>
  <si>
    <t>Multa do FGTS e contribuição social sobre o Aviso Prévio Trabalhado</t>
  </si>
  <si>
    <t>Módulo 4 - Custo de Reposição do Profissional Ausente</t>
  </si>
  <si>
    <t>Submódulo 4.1 - Ausências Legais</t>
  </si>
  <si>
    <t>Ausências Legais</t>
  </si>
  <si>
    <t>Submódulo 4.2 - Intrajornada</t>
  </si>
  <si>
    <t>Intrajornada</t>
  </si>
  <si>
    <t>Quadro-Resumo do Módulo 4 - Custo de Reposição do Profissional Ausente</t>
  </si>
  <si>
    <t>Custo de Reposição do Profissional Ausente</t>
  </si>
  <si>
    <t>Mão de obra vinculada à execução contratual (valor por empregado)</t>
  </si>
  <si>
    <t>Módulo 2 - Encargos e Benefícios Anuais, Mensais e Diários</t>
  </si>
  <si>
    <t>Módulo 5 - Insumos Diversos</t>
  </si>
  <si>
    <t>Subtotal (A + B +C+ D+E)</t>
  </si>
  <si>
    <t>OUTROS</t>
  </si>
  <si>
    <t>Adicional de Periculosidade</t>
  </si>
  <si>
    <t>Adicional de Insalubridade</t>
  </si>
  <si>
    <t>Adicional Noturno</t>
  </si>
  <si>
    <t>Adicional de Hora Noturna Reduzida</t>
  </si>
  <si>
    <t>Total</t>
  </si>
  <si>
    <t xml:space="preserve">Férias </t>
  </si>
  <si>
    <t>Adicional de Férias</t>
  </si>
  <si>
    <t>TOTAL GPS</t>
  </si>
  <si>
    <t xml:space="preserve">Total </t>
  </si>
  <si>
    <t>CUSTO DO AVISO PRÉVIO INDENIZADO</t>
  </si>
  <si>
    <t>Aviso Prévio Trabalhado</t>
  </si>
  <si>
    <t>CUSTO DO AVISO PRÉVIO TRABALHADO</t>
  </si>
  <si>
    <t>Insumos Diversos</t>
  </si>
  <si>
    <t>Uniformes</t>
  </si>
  <si>
    <t>Outros</t>
  </si>
  <si>
    <t>2. QUADRO-RESUMO DO CUSTO POR EMPREGADO</t>
  </si>
  <si>
    <t xml:space="preserve">PLANILHA DE CUSTOS E FORMAÇÃO DE PREÇOS - SR/PF/MT </t>
  </si>
  <si>
    <t>SEEAC/MT</t>
  </si>
  <si>
    <t>MÃO DE OBRA</t>
  </si>
  <si>
    <t>POSTO DIURNO</t>
  </si>
  <si>
    <t>CUIABÁ MT</t>
  </si>
  <si>
    <t>___/____/2020</t>
  </si>
  <si>
    <t>SESSÃO PÚBLICA: ____/____/2020  às    horas (Horário de Brasília/DF)</t>
  </si>
  <si>
    <t>Redação dada pela Instrução Normativa nº 7, de 2018</t>
  </si>
  <si>
    <t>SECRETÁRIA</t>
  </si>
  <si>
    <t>CBO 4221-05</t>
  </si>
  <si>
    <t>Nº PROCESSO: 08320.010312/2019-39</t>
  </si>
  <si>
    <t xml:space="preserve"> OUTROS - Gratificação por Assiduidade (CCT/2020-SEEAC/MT - 4 Faixa Salarial)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</si>
  <si>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</si>
  <si>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</si>
  <si>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</si>
  <si>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</si>
  <si>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</si>
  <si>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</si>
  <si>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Substituto na cobertura de Intervalo para repouso ou alimentação</t>
  </si>
  <si>
    <t>Substituto nas Ausências Legais</t>
  </si>
  <si>
    <t>Substituto na Intrajornada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</si>
  <si>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</si>
  <si>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</si>
  <si>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</si>
  <si>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</si>
  <si>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</si>
  <si>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</si>
  <si>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Tributos</t>
  </si>
  <si>
    <t>%</t>
  </si>
  <si>
    <t>C.1. Tributos Federais (PIS 1,65%)</t>
  </si>
  <si>
    <t>C.1. Tributos Federais (COFINS 7,60%)</t>
  </si>
  <si>
    <t>C.2. Tributos Estaduais (especificar)</t>
  </si>
  <si>
    <t>TOTAL DE TRIBUTOS</t>
  </si>
  <si>
    <t>TOTAL DOS CUSTOS INDIRETOS, TRIBUTOS E LUCRO</t>
  </si>
  <si>
    <t>Módulo 6 – Custos Indiretos, Tributos e Lucro</t>
  </si>
  <si>
    <r>
      <t xml:space="preserve">Auxílio-Refeição/Alimentação </t>
    </r>
    <r>
      <rPr>
        <sz val="12"/>
        <color indexed="10"/>
        <rFont val="Calibri"/>
        <family val="2"/>
        <scheme val="minor"/>
      </rPr>
      <t>(Cláusula 15ª SEEAC/MT/2019) 5%</t>
    </r>
  </si>
  <si>
    <r>
      <t xml:space="preserve">PRÊMIO ASSIDUIDADE </t>
    </r>
    <r>
      <rPr>
        <sz val="12"/>
        <color indexed="10"/>
        <rFont val="Calibri"/>
        <family val="2"/>
        <scheme val="minor"/>
      </rPr>
      <t>Cesta Básica a Título de Assiduidade (Cláusula 10ª SEEAC/MT/2020)</t>
    </r>
  </si>
  <si>
    <t>QUANTIDADE</t>
  </si>
  <si>
    <r>
      <t xml:space="preserve">SAT </t>
    </r>
    <r>
      <rPr>
        <b/>
        <sz val="12"/>
        <rFont val="Calibri"/>
        <family val="2"/>
        <scheme val="minor"/>
      </rPr>
      <t>(Administração pública em geral - IN 1027 RFB/2010 Código 8411-6/00)</t>
    </r>
  </si>
  <si>
    <r>
      <t xml:space="preserve">Salário-Base </t>
    </r>
    <r>
      <rPr>
        <b/>
        <sz val="12"/>
        <color indexed="10"/>
        <rFont val="Calibri"/>
        <family val="2"/>
        <scheme val="minor"/>
      </rPr>
      <t xml:space="preserve"> </t>
    </r>
    <r>
      <rPr>
        <sz val="12"/>
        <color indexed="10"/>
        <rFont val="Calibri"/>
        <family val="2"/>
        <scheme val="minor"/>
      </rPr>
      <t>(CCT/2020-SEEAC/MT - 4 Faixa Salarial)</t>
    </r>
  </si>
  <si>
    <r>
      <t xml:space="preserve">C.3. Tributos Municipais (ISS 5%) </t>
    </r>
    <r>
      <rPr>
        <b/>
        <sz val="12"/>
        <color rgb="FFFF0000"/>
        <rFont val="Calibri"/>
        <family val="2"/>
        <scheme val="minor"/>
      </rPr>
      <t>Cuiabá</t>
    </r>
  </si>
  <si>
    <r>
      <t xml:space="preserve">Transporte </t>
    </r>
    <r>
      <rPr>
        <b/>
        <sz val="12"/>
        <color rgb="FFFF0000"/>
        <rFont val="Calibri"/>
        <family val="2"/>
        <scheme val="minor"/>
      </rPr>
      <t>R$ 4,10 Cuiabá</t>
    </r>
  </si>
  <si>
    <t>Valor mensal do serviço</t>
  </si>
  <si>
    <t>Tipo de Serviço (A)</t>
  </si>
  <si>
    <t>Valor Proposto por Empregado (B)</t>
  </si>
  <si>
    <t>Qtde. de Empregados por Posto (C)</t>
  </si>
  <si>
    <t>Valor Proposto por Posto</t>
  </si>
  <si>
    <t>Qtde. de postos (E)</t>
  </si>
  <si>
    <t>Valor Total do Serviço</t>
  </si>
  <si>
    <t>(D) = (B x C)</t>
  </si>
  <si>
    <t>(F) = (D x E)</t>
  </si>
  <si>
    <t>I</t>
  </si>
  <si>
    <t>VALOR GLOBAL DA PROPOSTA</t>
  </si>
  <si>
    <t>DESCRIÇÃO</t>
  </si>
  <si>
    <t>VALOR (R$)</t>
  </si>
  <si>
    <t>Valor proposto por unidade de medida (POSTO)</t>
  </si>
  <si>
    <t>Valor global da proposta (Valor mensal do serviço multiplicado pelo número de meses do contrato).</t>
  </si>
  <si>
    <r>
      <t>Nota:</t>
    </r>
    <r>
      <rPr>
        <sz val="12"/>
        <color indexed="8"/>
        <rFont val="Calibri"/>
        <family val="2"/>
        <scheme val="minor"/>
      </rPr>
      <t> Informar o valor da unidade de medida por tipo de serviço.</t>
    </r>
  </si>
  <si>
    <t>3. QUADRO-RESUMO DO VALOR MENSAL DOS SERVIÇOS</t>
  </si>
  <si>
    <t>4. QUADRO DEMONSTRATIVO DO VALOR GLOBAL DA PROPOSTA</t>
  </si>
  <si>
    <t>Valor Total por Empregado POR 40 HORAS SEMANAIS</t>
  </si>
  <si>
    <t>SECRETÁRIA 40 HORAS SEMANAIS</t>
  </si>
  <si>
    <t>QUANTIDADE ANUAL</t>
  </si>
  <si>
    <t>PROPOSTA RESUMO</t>
  </si>
  <si>
    <t>ITEM</t>
  </si>
  <si>
    <t>LOCAL</t>
  </si>
  <si>
    <t>QTD</t>
  </si>
  <si>
    <t>VALOR UNITÁRIO R$</t>
  </si>
  <si>
    <t>VALOR MENSAL  R$</t>
  </si>
  <si>
    <t>VALOR ANUAL R$</t>
  </si>
  <si>
    <t>RONDONÓPOLIS</t>
  </si>
  <si>
    <t>CÁCERES</t>
  </si>
  <si>
    <t>SINOP</t>
  </si>
  <si>
    <t>BARRA DO GARÇAS</t>
  </si>
  <si>
    <t>TOTAL MÃO DE OBRA</t>
  </si>
  <si>
    <t>CÁCERES MT</t>
  </si>
  <si>
    <r>
      <t xml:space="preserve">C.3. Tributos Municipais (ISS 5%) </t>
    </r>
    <r>
      <rPr>
        <b/>
        <sz val="12"/>
        <color rgb="FFFF0000"/>
        <rFont val="Calibri"/>
        <family val="2"/>
        <scheme val="minor"/>
      </rPr>
      <t>CÁCERES</t>
    </r>
  </si>
  <si>
    <t>BARRA DO GARÇAS MT</t>
  </si>
  <si>
    <r>
      <t xml:space="preserve">Transporte </t>
    </r>
    <r>
      <rPr>
        <b/>
        <sz val="12"/>
        <color rgb="FFFF0000"/>
        <rFont val="Calibri"/>
        <family val="2"/>
        <scheme val="minor"/>
      </rPr>
      <t>CÁCERES não tem</t>
    </r>
  </si>
  <si>
    <r>
      <t xml:space="preserve">Transporte </t>
    </r>
    <r>
      <rPr>
        <b/>
        <sz val="12"/>
        <color rgb="FFFF0000"/>
        <rFont val="Calibri"/>
        <family val="2"/>
        <scheme val="minor"/>
      </rPr>
      <t>R$ 3,90 Barra do Garças</t>
    </r>
  </si>
  <si>
    <r>
      <t xml:space="preserve">C.3. Tributos Municipais (ISS 3%) </t>
    </r>
    <r>
      <rPr>
        <b/>
        <sz val="12"/>
        <color rgb="FFFF0000"/>
        <rFont val="Calibri"/>
        <family val="2"/>
        <scheme val="minor"/>
      </rPr>
      <t>Barra do Garças</t>
    </r>
  </si>
  <si>
    <r>
      <t xml:space="preserve">Transporte </t>
    </r>
    <r>
      <rPr>
        <b/>
        <sz val="12"/>
        <color rgb="FFFF0000"/>
        <rFont val="Calibri"/>
        <family val="2"/>
        <scheme val="minor"/>
      </rPr>
      <t>R$ 4,10 Rondonópolis</t>
    </r>
  </si>
  <si>
    <t>RONDONÓPOLIS MT</t>
  </si>
  <si>
    <r>
      <t xml:space="preserve">C.3. Tributos Municipais (ISS 4%) </t>
    </r>
    <r>
      <rPr>
        <b/>
        <sz val="12"/>
        <color rgb="FFFF0000"/>
        <rFont val="Calibri"/>
        <family val="2"/>
        <scheme val="minor"/>
      </rPr>
      <t>SINOP</t>
    </r>
  </si>
  <si>
    <t>SINOP MT</t>
  </si>
  <si>
    <r>
      <t xml:space="preserve">C.3. Tributos Municipais (ISS 5%) </t>
    </r>
    <r>
      <rPr>
        <b/>
        <sz val="12"/>
        <color rgb="FFFF0000"/>
        <rFont val="Calibri"/>
        <family val="2"/>
        <scheme val="minor"/>
      </rPr>
      <t>RONDONÓPOLIS</t>
    </r>
  </si>
  <si>
    <r>
      <t xml:space="preserve">Transporte </t>
    </r>
    <r>
      <rPr>
        <b/>
        <sz val="12"/>
        <color rgb="FFFF0000"/>
        <rFont val="Calibri"/>
        <family val="2"/>
        <scheme val="minor"/>
      </rPr>
      <t>R$ 3,50 SINOP</t>
    </r>
  </si>
  <si>
    <t>RECEPCIONISTA</t>
  </si>
  <si>
    <t>RECEPCIONISTA 40 HORAS SEMANAIS</t>
  </si>
  <si>
    <t>CUIABÁ</t>
  </si>
  <si>
    <t>ITEM UASG PREGÃO</t>
  </si>
  <si>
    <t>PREÇO 01</t>
  </si>
  <si>
    <t>PREÇO 02</t>
  </si>
  <si>
    <t>PREÇO 03</t>
  </si>
  <si>
    <t>PREÇO 04</t>
  </si>
  <si>
    <t>PREÇO 05</t>
  </si>
  <si>
    <t>PREÇO MÉDIO</t>
  </si>
  <si>
    <t>TOTAL</t>
  </si>
  <si>
    <t>Blazer FEMININO confeccionada em material two way com lycra ou similar, na cor azul claro</t>
  </si>
  <si>
    <t>ITEM 01 PE 32/2019 UASG 935002</t>
  </si>
  <si>
    <t>ITEM 07 PE 32/2019 UASG 935002</t>
  </si>
  <si>
    <t>PE 28/2019 SESC/SE</t>
  </si>
  <si>
    <t>ITEM 09 PE 29/2019 UASG 925040</t>
  </si>
  <si>
    <t>ITEM 30 PE 07/2019 UASG 160430</t>
  </si>
  <si>
    <t>Calça Social femininaO confeccionada em material two way com lycra ou similar, na cor azul claro</t>
  </si>
  <si>
    <t>ITEM 03 PE 95/2019 UASG 926070</t>
  </si>
  <si>
    <t>ITEM 08 PE 32/2019 UASG 935002</t>
  </si>
  <si>
    <t>ITEM 12 PE 27/2019 UASG 771300</t>
  </si>
  <si>
    <t>ITEM 07 PE 29/2019 UASG 925040</t>
  </si>
  <si>
    <t>ITEM 02 PE 32/2019 UASG 935002</t>
  </si>
  <si>
    <t>Camisa social de manga comprida, confeccionada em algodão, na cor branca</t>
  </si>
  <si>
    <t>ITEM 38 PE 86/2019 UASG 987503</t>
  </si>
  <si>
    <t>ITEM 162 PE 07/2019 UASG 160116</t>
  </si>
  <si>
    <t>ITEM 08 PE 29/2019 UASG 925040</t>
  </si>
  <si>
    <t>ITEM 06 PE 141/2019 UASG 90016</t>
  </si>
  <si>
    <t>ITEM 02 PE 01/2019 UASG 720000</t>
  </si>
  <si>
    <t xml:space="preserve">Sapato Scarpin </t>
  </si>
  <si>
    <t>ITEM 13 PE 29/2019 UASG 925040</t>
  </si>
  <si>
    <t>ITEM 10 PE 25/2019 UASG 90026</t>
  </si>
  <si>
    <t>ITEM 133 PE 07/2019 UASG 160116</t>
  </si>
  <si>
    <t>ITEM 14 PE 31/2019 UASG 160129</t>
  </si>
  <si>
    <t>ITEM 13 PE 37/2019 UASG 80012</t>
  </si>
  <si>
    <t>Crachá</t>
  </si>
  <si>
    <t>ITEM 12 PE 03/2019 UASG 926357</t>
  </si>
  <si>
    <t>ITEM 01 INEXIGIBILIDADE 39/2019 UASG 168005</t>
  </si>
  <si>
    <t>ITEM 15 PE 10/2019 UASG 927085</t>
  </si>
  <si>
    <t>ITEM 05 PE 76/2019 UASG 989979</t>
  </si>
  <si>
    <t>ITEM 33 PE 28/2019 UASG 389222</t>
  </si>
  <si>
    <t>ANUAL</t>
  </si>
  <si>
    <t>MENSAL</t>
  </si>
  <si>
    <r>
      <t xml:space="preserve">C.1. Tributos Federais (PIS </t>
    </r>
    <r>
      <rPr>
        <b/>
        <sz val="12"/>
        <color rgb="FFFF0000"/>
        <rFont val="Calibri"/>
        <family val="2"/>
        <scheme val="minor"/>
      </rPr>
      <t>0,65%)</t>
    </r>
  </si>
  <si>
    <r>
      <t>C.1. Tributos Federais (COFINS</t>
    </r>
    <r>
      <rPr>
        <b/>
        <sz val="12"/>
        <color rgb="FFFF0000"/>
        <rFont val="Calibri"/>
        <family val="2"/>
        <scheme val="minor"/>
      </rPr>
      <t xml:space="preserve"> 3,00%</t>
    </r>
    <r>
      <rPr>
        <sz val="12"/>
        <color theme="1"/>
        <rFont val="Calibri"/>
        <family val="2"/>
        <scheme val="minor"/>
      </rPr>
      <t>)</t>
    </r>
  </si>
  <si>
    <t>LICITAÇÃO Nº: 04/2020</t>
  </si>
  <si>
    <t>PROPORCIONAL a 40 horas semanais</t>
  </si>
  <si>
    <t>Salário Normativo da Categoria Profissional (CCT/2020-SEEAC/MT - 4 Faixa Salarial) R$ 1.354,69 POR 220 HORAS/MÊS</t>
  </si>
  <si>
    <r>
      <t xml:space="preserve">Módulo 1 - Composição da Remuneração </t>
    </r>
    <r>
      <rPr>
        <sz val="12"/>
        <color rgb="FFFF0000"/>
        <rFont val="Calibri"/>
        <family val="2"/>
        <scheme val="minor"/>
      </rPr>
      <t>PROPORCIONAL a 40 horas semanais</t>
    </r>
  </si>
  <si>
    <t>DE 15,10 PARA 9,02</t>
  </si>
  <si>
    <t>CITL</t>
  </si>
  <si>
    <t>CI</t>
  </si>
  <si>
    <t>T</t>
  </si>
  <si>
    <t>L</t>
  </si>
  <si>
    <t>FÓRMULA</t>
  </si>
  <si>
    <t>CITL =</t>
  </si>
  <si>
    <t>1+CI</t>
  </si>
  <si>
    <t>1 - T -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</si>
</sst>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#,##0.00_ ;\-#,##0.00\ "/>
  </numFmts>
  <fonts count="2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indexed="10"/>
      <name val="Calibri"/>
      <family val="2"/>
      <scheme val="minor"/>
    </font>
    <font>
      <b/>
      <sz val="12"/>
      <color indexed="1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indexed="81"/>
      <name val="Segoe UI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31"/>
      </patternFill>
    </fill>
    <fill>
      <patternFill patternType="solid">
        <fgColor rgb="FF92D050"/>
        <bgColor indexed="31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1">
    <xf numFmtId="0" fontId="0" fillId="0" borderId="0"/>
    <xf numFmtId="44" fontId="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184">
    <xf numFmtId="0" fontId="0" fillId="0" borderId="0" xfId="0"/>
    <xf numFmtId="0" fontId="5" fillId="0" borderId="0" xfId="0" applyFont="1"/>
    <xf numFmtId="164" fontId="5" fillId="0" borderId="0" xfId="0" applyNumberFormat="1" applyFont="1"/>
    <xf numFmtId="0" fontId="10" fillId="0" borderId="0" xfId="0" applyFont="1" applyBorder="1" applyAlignment="1" applyProtection="1">
      <alignment vertical="center" wrapText="1"/>
    </xf>
    <xf numFmtId="0" fontId="10" fillId="0" borderId="0" xfId="0" applyFont="1" applyFill="1" applyBorder="1" applyProtection="1"/>
    <xf numFmtId="0" fontId="10" fillId="0" borderId="0" xfId="0" applyFont="1" applyFill="1" applyBorder="1" applyAlignment="1" applyProtection="1">
      <alignment horizontal="center"/>
    </xf>
    <xf numFmtId="0" fontId="11" fillId="3" borderId="1" xfId="0" applyFont="1" applyFill="1" applyBorder="1" applyAlignment="1" applyProtection="1">
      <alignment horizontal="center" vertical="center"/>
    </xf>
    <xf numFmtId="164" fontId="5" fillId="0" borderId="0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/>
    </xf>
    <xf numFmtId="0" fontId="5" fillId="0" borderId="0" xfId="0" applyFont="1" applyBorder="1"/>
    <xf numFmtId="44" fontId="5" fillId="0" borderId="0" xfId="1" applyFont="1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horizontal="center"/>
    </xf>
    <xf numFmtId="0" fontId="5" fillId="0" borderId="0" xfId="0" applyFont="1" applyBorder="1" applyAlignment="1">
      <alignment vertical="center"/>
    </xf>
    <xf numFmtId="4" fontId="5" fillId="0" borderId="1" xfId="0" applyNumberFormat="1" applyFont="1" applyBorder="1" applyAlignment="1">
      <alignment vertical="center" wrapText="1"/>
    </xf>
    <xf numFmtId="44" fontId="12" fillId="0" borderId="1" xfId="1" applyFont="1" applyBorder="1" applyAlignment="1">
      <alignment horizontal="center" vertical="center" wrapText="1"/>
    </xf>
    <xf numFmtId="44" fontId="5" fillId="0" borderId="1" xfId="1" applyFont="1" applyBorder="1" applyAlignment="1">
      <alignment horizontal="center" vertical="center" wrapText="1"/>
    </xf>
    <xf numFmtId="44" fontId="6" fillId="2" borderId="1" xfId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44" fontId="5" fillId="0" borderId="1" xfId="1" applyFont="1" applyBorder="1"/>
    <xf numFmtId="167" fontId="5" fillId="0" borderId="1" xfId="1" applyNumberFormat="1" applyFont="1" applyBorder="1" applyAlignment="1">
      <alignment horizontal="center"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167" fontId="6" fillId="4" borderId="1" xfId="1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/>
    </xf>
    <xf numFmtId="0" fontId="11" fillId="4" borderId="1" xfId="0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>
      <alignment horizontal="center" wrapText="1"/>
    </xf>
    <xf numFmtId="165" fontId="11" fillId="0" borderId="1" xfId="1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/>
    </xf>
    <xf numFmtId="1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horizontal="center"/>
    </xf>
    <xf numFmtId="0" fontId="10" fillId="0" borderId="1" xfId="0" applyFont="1" applyFill="1" applyBorder="1" applyProtection="1"/>
    <xf numFmtId="0" fontId="10" fillId="0" borderId="1" xfId="0" applyFont="1" applyBorder="1" applyProtection="1"/>
    <xf numFmtId="0" fontId="10" fillId="0" borderId="1" xfId="0" applyFont="1" applyBorder="1" applyAlignment="1" applyProtection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0" fontId="5" fillId="0" borderId="1" xfId="15" applyNumberFormat="1" applyFont="1" applyBorder="1" applyAlignment="1">
      <alignment horizontal="center" vertical="center" wrapText="1"/>
    </xf>
    <xf numFmtId="44" fontId="6" fillId="2" borderId="1" xfId="1" applyFont="1" applyFill="1" applyBorder="1"/>
    <xf numFmtId="0" fontId="11" fillId="3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>
      <alignment horizontal="justify" vertical="center" wrapText="1"/>
    </xf>
    <xf numFmtId="9" fontId="5" fillId="4" borderId="1" xfId="0" applyNumberFormat="1" applyFont="1" applyFill="1" applyBorder="1" applyAlignment="1">
      <alignment horizontal="center" vertical="center" wrapText="1"/>
    </xf>
    <xf numFmtId="10" fontId="5" fillId="4" borderId="1" xfId="0" applyNumberFormat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167" fontId="6" fillId="2" borderId="1" xfId="1" applyNumberFormat="1" applyFont="1" applyFill="1" applyBorder="1" applyAlignment="1">
      <alignment horizontal="center" vertical="center" wrapText="1"/>
    </xf>
    <xf numFmtId="44" fontId="6" fillId="2" borderId="1" xfId="1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9" fontId="5" fillId="5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center" vertical="center"/>
    </xf>
    <xf numFmtId="165" fontId="11" fillId="0" borderId="0" xfId="10" applyFont="1" applyFill="1" applyBorder="1" applyAlignment="1" applyProtection="1">
      <alignment horizontal="right"/>
      <protection locked="0"/>
    </xf>
    <xf numFmtId="0" fontId="10" fillId="0" borderId="0" xfId="0" applyFont="1" applyProtection="1">
      <protection locked="0"/>
    </xf>
    <xf numFmtId="4" fontId="5" fillId="0" borderId="0" xfId="0" applyNumberFormat="1" applyFont="1" applyBorder="1" applyProtection="1">
      <protection locked="0"/>
    </xf>
    <xf numFmtId="44" fontId="5" fillId="0" borderId="1" xfId="0" applyNumberFormat="1" applyFont="1" applyBorder="1" applyAlignment="1">
      <alignment horizontal="justify" vertical="center" wrapText="1"/>
    </xf>
    <xf numFmtId="44" fontId="5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4" fontId="6" fillId="2" borderId="1" xfId="0" applyNumberFormat="1" applyFont="1" applyFill="1" applyBorder="1" applyAlignment="1">
      <alignment horizontal="justify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11" fillId="3" borderId="1" xfId="0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7" fillId="0" borderId="0" xfId="0" applyFont="1"/>
    <xf numFmtId="0" fontId="18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 applyProtection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1" fontId="20" fillId="0" borderId="1" xfId="0" applyNumberFormat="1" applyFont="1" applyBorder="1" applyAlignment="1" applyProtection="1">
      <alignment horizontal="center" vertical="center"/>
    </xf>
    <xf numFmtId="1" fontId="21" fillId="0" borderId="1" xfId="0" applyNumberFormat="1" applyFont="1" applyBorder="1" applyAlignment="1" applyProtection="1">
      <alignment horizontal="center" vertical="center"/>
    </xf>
    <xf numFmtId="2" fontId="20" fillId="0" borderId="1" xfId="0" applyNumberFormat="1" applyFont="1" applyBorder="1" applyAlignment="1" applyProtection="1">
      <alignment horizontal="center" vertical="center"/>
    </xf>
    <xf numFmtId="2" fontId="21" fillId="0" borderId="1" xfId="0" applyNumberFormat="1" applyFont="1" applyFill="1" applyBorder="1" applyAlignment="1" applyProtection="1">
      <alignment horizontal="center" vertical="center" wrapText="1"/>
    </xf>
    <xf numFmtId="3" fontId="12" fillId="0" borderId="1" xfId="0" applyNumberFormat="1" applyFont="1" applyBorder="1" applyAlignment="1">
      <alignment horizontal="center"/>
    </xf>
    <xf numFmtId="1" fontId="20" fillId="0" borderId="7" xfId="0" applyNumberFormat="1" applyFont="1" applyBorder="1" applyAlignment="1" applyProtection="1">
      <alignment horizontal="center" vertical="center"/>
    </xf>
    <xf numFmtId="3" fontId="19" fillId="6" borderId="1" xfId="0" applyNumberFormat="1" applyFont="1" applyFill="1" applyBorder="1" applyAlignment="1" applyProtection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44" fontId="22" fillId="0" borderId="1" xfId="1" applyFont="1" applyBorder="1" applyAlignment="1">
      <alignment horizontal="center" vertical="center"/>
    </xf>
    <xf numFmtId="44" fontId="22" fillId="0" borderId="1" xfId="0" applyNumberFormat="1" applyFont="1" applyBorder="1" applyAlignment="1">
      <alignment horizontal="center" vertical="center"/>
    </xf>
    <xf numFmtId="0" fontId="22" fillId="0" borderId="0" xfId="0" applyFont="1"/>
    <xf numFmtId="0" fontId="22" fillId="4" borderId="1" xfId="0" applyFont="1" applyFill="1" applyBorder="1" applyAlignment="1">
      <alignment horizontal="center" vertical="center"/>
    </xf>
    <xf numFmtId="0" fontId="22" fillId="0" borderId="1" xfId="0" applyFont="1" applyFill="1" applyBorder="1"/>
    <xf numFmtId="0" fontId="22" fillId="0" borderId="1" xfId="0" applyFont="1" applyFill="1" applyBorder="1" applyAlignment="1">
      <alignment horizontal="center"/>
    </xf>
    <xf numFmtId="44" fontId="22" fillId="0" borderId="1" xfId="1" applyFont="1" applyFill="1" applyBorder="1" applyAlignment="1">
      <alignment horizontal="center" vertical="center"/>
    </xf>
    <xf numFmtId="44" fontId="22" fillId="0" borderId="1" xfId="0" applyNumberFormat="1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2" fillId="0" borderId="1" xfId="0" applyFont="1" applyBorder="1" applyAlignment="1">
      <alignment vertical="center" wrapText="1"/>
    </xf>
    <xf numFmtId="0" fontId="22" fillId="0" borderId="1" xfId="0" applyFont="1" applyBorder="1"/>
    <xf numFmtId="0" fontId="22" fillId="0" borderId="1" xfId="0" applyFont="1" applyBorder="1" applyAlignment="1">
      <alignment horizontal="center"/>
    </xf>
    <xf numFmtId="44" fontId="22" fillId="0" borderId="3" xfId="0" applyNumberFormat="1" applyFont="1" applyBorder="1"/>
    <xf numFmtId="0" fontId="23" fillId="3" borderId="5" xfId="0" applyFont="1" applyFill="1" applyBorder="1" applyAlignment="1">
      <alignment horizontal="center"/>
    </xf>
    <xf numFmtId="44" fontId="23" fillId="3" borderId="9" xfId="0" applyNumberFormat="1" applyFont="1" applyFill="1" applyBorder="1"/>
    <xf numFmtId="0" fontId="22" fillId="0" borderId="1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44" fontId="0" fillId="0" borderId="0" xfId="0" applyNumberFormat="1"/>
    <xf numFmtId="0" fontId="12" fillId="0" borderId="0" xfId="0" applyFont="1" applyAlignment="1">
      <alignment horizontal="center" vertical="center" wrapText="1"/>
    </xf>
    <xf numFmtId="44" fontId="5" fillId="0" borderId="0" xfId="0" applyNumberFormat="1" applyFont="1"/>
    <xf numFmtId="0" fontId="12" fillId="0" borderId="0" xfId="0" applyFont="1" applyAlignment="1">
      <alignment horizontal="center"/>
    </xf>
    <xf numFmtId="167" fontId="5" fillId="0" borderId="0" xfId="0" applyNumberFormat="1" applyFont="1"/>
    <xf numFmtId="0" fontId="12" fillId="2" borderId="0" xfId="0" applyFont="1" applyFill="1"/>
    <xf numFmtId="0" fontId="24" fillId="0" borderId="4" xfId="0" applyFont="1" applyBorder="1" applyAlignment="1">
      <alignment horizontal="center"/>
    </xf>
    <xf numFmtId="0" fontId="25" fillId="0" borderId="4" xfId="0" applyFont="1" applyBorder="1" applyAlignment="1">
      <alignment horizontal="center"/>
    </xf>
    <xf numFmtId="0" fontId="25" fillId="0" borderId="4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/>
    </xf>
    <xf numFmtId="0" fontId="25" fillId="0" borderId="1" xfId="0" applyFont="1" applyBorder="1" applyAlignment="1">
      <alignment horizontal="center"/>
    </xf>
    <xf numFmtId="0" fontId="25" fillId="0" borderId="1" xfId="0" applyFont="1" applyBorder="1" applyAlignment="1">
      <alignment horizontal="center" vertical="center"/>
    </xf>
    <xf numFmtId="0" fontId="24" fillId="0" borderId="0" xfId="0" applyFont="1"/>
    <xf numFmtId="0" fontId="24" fillId="0" borderId="13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10" fontId="6" fillId="0" borderId="9" xfId="0" applyNumberFormat="1" applyFont="1" applyBorder="1" applyAlignment="1">
      <alignment horizontal="center" vertical="center"/>
    </xf>
    <xf numFmtId="44" fontId="7" fillId="0" borderId="1" xfId="1" applyFont="1" applyBorder="1" applyAlignment="1">
      <alignment horizontal="center" vertical="center" wrapText="1"/>
    </xf>
    <xf numFmtId="44" fontId="7" fillId="0" borderId="1" xfId="1" applyFont="1" applyBorder="1"/>
    <xf numFmtId="167" fontId="7" fillId="0" borderId="1" xfId="1" applyNumberFormat="1" applyFont="1" applyBorder="1" applyAlignment="1">
      <alignment horizontal="center" vertical="center" wrapText="1"/>
    </xf>
    <xf numFmtId="167" fontId="5" fillId="4" borderId="1" xfId="1" applyNumberFormat="1" applyFont="1" applyFill="1" applyBorder="1" applyAlignment="1">
      <alignment horizontal="center" vertical="center" wrapText="1"/>
    </xf>
    <xf numFmtId="44" fontId="5" fillId="0" borderId="0" xfId="0" applyNumberFormat="1" applyFont="1" applyFill="1"/>
    <xf numFmtId="0" fontId="5" fillId="0" borderId="0" xfId="0" applyFont="1" applyFill="1"/>
    <xf numFmtId="44" fontId="5" fillId="0" borderId="0" xfId="1" applyFont="1" applyFill="1"/>
    <xf numFmtId="4" fontId="6" fillId="0" borderId="1" xfId="0" applyNumberFormat="1" applyFont="1" applyBorder="1" applyAlignment="1">
      <alignment vertical="center" wrapText="1"/>
    </xf>
    <xf numFmtId="44" fontId="7" fillId="0" borderId="1" xfId="1" applyFont="1" applyFill="1" applyBorder="1"/>
    <xf numFmtId="167" fontId="21" fillId="0" borderId="1" xfId="1" applyNumberFormat="1" applyFont="1" applyFill="1" applyBorder="1" applyAlignment="1" applyProtection="1">
      <alignment horizontal="center" vertical="center"/>
      <protection locked="0"/>
    </xf>
    <xf numFmtId="167" fontId="19" fillId="0" borderId="1" xfId="1" applyNumberFormat="1" applyFont="1" applyFill="1" applyBorder="1" applyAlignment="1" applyProtection="1">
      <alignment horizontal="right" vertical="center"/>
    </xf>
    <xf numFmtId="167" fontId="19" fillId="0" borderId="1" xfId="1" applyNumberFormat="1" applyFont="1" applyFill="1" applyBorder="1" applyAlignment="1" applyProtection="1">
      <alignment horizontal="center" vertical="center"/>
      <protection locked="0"/>
    </xf>
    <xf numFmtId="167" fontId="19" fillId="7" borderId="1" xfId="1" applyNumberFormat="1" applyFont="1" applyFill="1" applyBorder="1" applyAlignment="1" applyProtection="1">
      <alignment horizontal="center" vertical="center"/>
      <protection locked="0"/>
    </xf>
    <xf numFmtId="14" fontId="8" fillId="0" borderId="1" xfId="0" applyNumberFormat="1" applyFont="1" applyFill="1" applyBorder="1" applyAlignment="1" applyProtection="1">
      <alignment horizontal="center"/>
      <protection locked="0"/>
    </xf>
    <xf numFmtId="0" fontId="12" fillId="2" borderId="1" xfId="0" applyFont="1" applyFill="1" applyBorder="1" applyAlignment="1" applyProtection="1">
      <alignment horizontal="center"/>
    </xf>
    <xf numFmtId="0" fontId="9" fillId="0" borderId="1" xfId="0" applyFont="1" applyFill="1" applyBorder="1" applyAlignment="1" applyProtection="1">
      <alignment horizontal="center"/>
      <protection locked="0"/>
    </xf>
    <xf numFmtId="0" fontId="10" fillId="0" borderId="1" xfId="0" applyFont="1" applyFill="1" applyBorder="1" applyAlignment="1" applyProtection="1">
      <alignment horizontal="center"/>
    </xf>
    <xf numFmtId="0" fontId="11" fillId="0" borderId="0" xfId="0" applyFont="1" applyBorder="1" applyAlignment="1" applyProtection="1">
      <alignment horizontal="center"/>
    </xf>
    <xf numFmtId="0" fontId="11" fillId="3" borderId="1" xfId="0" applyFont="1" applyFill="1" applyBorder="1" applyAlignment="1" applyProtection="1">
      <alignment horizontal="center" vertical="center" wrapText="1"/>
    </xf>
    <xf numFmtId="0" fontId="9" fillId="0" borderId="0" xfId="0" applyFont="1" applyBorder="1" applyAlignment="1">
      <alignment horizontal="center"/>
    </xf>
    <xf numFmtId="0" fontId="8" fillId="3" borderId="1" xfId="0" applyFont="1" applyFill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 wrapText="1"/>
    </xf>
    <xf numFmtId="0" fontId="11" fillId="3" borderId="1" xfId="0" applyFont="1" applyFill="1" applyBorder="1" applyAlignment="1" applyProtection="1">
      <alignment horizontal="center"/>
    </xf>
    <xf numFmtId="0" fontId="10" fillId="0" borderId="1" xfId="0" applyFont="1" applyBorder="1" applyAlignment="1" applyProtection="1">
      <alignment horizontal="left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left"/>
    </xf>
    <xf numFmtId="0" fontId="12" fillId="0" borderId="1" xfId="0" applyFont="1" applyBorder="1" applyAlignment="1" applyProtection="1">
      <alignment horizontal="left" vertical="center" wrapText="1"/>
      <protection locked="0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/>
    </xf>
    <xf numFmtId="0" fontId="6" fillId="3" borderId="0" xfId="0" applyFont="1" applyFill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25" fillId="0" borderId="10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44" fontId="25" fillId="0" borderId="0" xfId="1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6" fillId="4" borderId="8" xfId="0" applyFont="1" applyFill="1" applyBorder="1" applyAlignment="1">
      <alignment horizontal="center"/>
    </xf>
    <xf numFmtId="2" fontId="19" fillId="6" borderId="6" xfId="0" applyNumberFormat="1" applyFont="1" applyFill="1" applyBorder="1" applyAlignment="1" applyProtection="1">
      <alignment horizontal="center" vertical="center"/>
    </xf>
    <xf numFmtId="2" fontId="19" fillId="6" borderId="7" xfId="0" applyNumberFormat="1" applyFont="1" applyFill="1" applyBorder="1" applyAlignment="1" applyProtection="1">
      <alignment horizontal="center" vertical="center"/>
    </xf>
    <xf numFmtId="44" fontId="17" fillId="0" borderId="0" xfId="1" applyFont="1"/>
  </cellXfs>
  <cellStyles count="51">
    <cellStyle name="Moeda" xfId="1" builtinId="4"/>
    <cellStyle name="Moeda 2" xfId="2" xr:uid="{00000000-0005-0000-0000-000001000000}"/>
    <cellStyle name="Moeda 2 2" xfId="3" xr:uid="{00000000-0005-0000-0000-000002000000}"/>
    <cellStyle name="Moeda 2 2 2" xfId="4" xr:uid="{00000000-0005-0000-0000-000003000000}"/>
    <cellStyle name="Moeda 2 2 3" xfId="39" xr:uid="{00000000-0005-0000-0000-000004000000}"/>
    <cellStyle name="Moeda 2 3" xfId="5" xr:uid="{00000000-0005-0000-0000-000005000000}"/>
    <cellStyle name="Moeda 2 4" xfId="36" xr:uid="{00000000-0005-0000-0000-000006000000}"/>
    <cellStyle name="Moeda 2 5" xfId="38" xr:uid="{00000000-0005-0000-0000-000007000000}"/>
    <cellStyle name="Moeda 3" xfId="6" xr:uid="{00000000-0005-0000-0000-000008000000}"/>
    <cellStyle name="Moeda 3 2" xfId="7" xr:uid="{00000000-0005-0000-0000-000009000000}"/>
    <cellStyle name="Moeda 3 3" xfId="40" xr:uid="{00000000-0005-0000-0000-00000A000000}"/>
    <cellStyle name="Moeda 4" xfId="8" xr:uid="{00000000-0005-0000-0000-00000B000000}"/>
    <cellStyle name="Moeda 5" xfId="9" xr:uid="{00000000-0005-0000-0000-00000C000000}"/>
    <cellStyle name="Moeda 5 2" xfId="10" xr:uid="{00000000-0005-0000-0000-00000D000000}"/>
    <cellStyle name="Moeda 5 3" xfId="37" xr:uid="{00000000-0005-0000-0000-00000E000000}"/>
    <cellStyle name="Moeda 6" xfId="50" xr:uid="{00000000-0005-0000-0000-00000F000000}"/>
    <cellStyle name="Normal" xfId="0" builtinId="0"/>
    <cellStyle name="Normal 19" xfId="11" xr:uid="{00000000-0005-0000-0000-000011000000}"/>
    <cellStyle name="Normal 2" xfId="12" xr:uid="{00000000-0005-0000-0000-000012000000}"/>
    <cellStyle name="Normal 2 2" xfId="13" xr:uid="{00000000-0005-0000-0000-000013000000}"/>
    <cellStyle name="Normal 3" xfId="14" xr:uid="{00000000-0005-0000-0000-000014000000}"/>
    <cellStyle name="Porcentagem" xfId="15" builtinId="5"/>
    <cellStyle name="Porcentagem 2" xfId="16" xr:uid="{00000000-0005-0000-0000-000016000000}"/>
    <cellStyle name="Porcentagem 2 2" xfId="17" xr:uid="{00000000-0005-0000-0000-000017000000}"/>
    <cellStyle name="Porcentagem 2 2 2" xfId="18" xr:uid="{00000000-0005-0000-0000-000018000000}"/>
    <cellStyle name="Porcentagem 2 2 3" xfId="42" xr:uid="{00000000-0005-0000-0000-000019000000}"/>
    <cellStyle name="Porcentagem 2 3" xfId="19" xr:uid="{00000000-0005-0000-0000-00001A000000}"/>
    <cellStyle name="Porcentagem 2 4" xfId="41" xr:uid="{00000000-0005-0000-0000-00001B000000}"/>
    <cellStyle name="Porcentagem 3" xfId="20" xr:uid="{00000000-0005-0000-0000-00001C000000}"/>
    <cellStyle name="Porcentagem 3 2" xfId="21" xr:uid="{00000000-0005-0000-0000-00001D000000}"/>
    <cellStyle name="Porcentagem 3 2 2" xfId="22" xr:uid="{00000000-0005-0000-0000-00001E000000}"/>
    <cellStyle name="Porcentagem 3 2 3" xfId="44" xr:uid="{00000000-0005-0000-0000-00001F000000}"/>
    <cellStyle name="Porcentagem 3 3" xfId="23" xr:uid="{00000000-0005-0000-0000-000020000000}"/>
    <cellStyle name="Porcentagem 3 4" xfId="43" xr:uid="{00000000-0005-0000-0000-000021000000}"/>
    <cellStyle name="Porcentagem 6" xfId="24" xr:uid="{00000000-0005-0000-0000-000022000000}"/>
    <cellStyle name="Separador de milhares 2" xfId="25" xr:uid="{00000000-0005-0000-0000-000023000000}"/>
    <cellStyle name="Separador de milhares 2 2" xfId="26" xr:uid="{00000000-0005-0000-0000-000024000000}"/>
    <cellStyle name="Separador de milhares 2 2 2" xfId="27" xr:uid="{00000000-0005-0000-0000-000025000000}"/>
    <cellStyle name="Separador de milhares 2 2 3" xfId="46" xr:uid="{00000000-0005-0000-0000-000026000000}"/>
    <cellStyle name="Separador de milhares 2 3" xfId="28" xr:uid="{00000000-0005-0000-0000-000027000000}"/>
    <cellStyle name="Separador de milhares 2 4" xfId="45" xr:uid="{00000000-0005-0000-0000-000028000000}"/>
    <cellStyle name="Separador de milhares 3" xfId="29" xr:uid="{00000000-0005-0000-0000-000029000000}"/>
    <cellStyle name="Separador de milhares 3 2" xfId="30" xr:uid="{00000000-0005-0000-0000-00002A000000}"/>
    <cellStyle name="Separador de milhares 3 2 2" xfId="31" xr:uid="{00000000-0005-0000-0000-00002B000000}"/>
    <cellStyle name="Separador de milhares 3 2 3" xfId="48" xr:uid="{00000000-0005-0000-0000-00002C000000}"/>
    <cellStyle name="Separador de milhares 3 3" xfId="32" xr:uid="{00000000-0005-0000-0000-00002D000000}"/>
    <cellStyle name="Separador de milhares 3 4" xfId="47" xr:uid="{00000000-0005-0000-0000-00002E000000}"/>
    <cellStyle name="Separador de milhares 5" xfId="33" xr:uid="{00000000-0005-0000-0000-00002F000000}"/>
    <cellStyle name="Vírgula 2" xfId="34" xr:uid="{00000000-0005-0000-0000-000030000000}"/>
    <cellStyle name="Vírgula 2 2" xfId="35" xr:uid="{00000000-0005-0000-0000-000031000000}"/>
    <cellStyle name="Vírgula 2 3" xfId="49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4"/>
  <sheetViews>
    <sheetView topLeftCell="A109" workbookViewId="0">
      <selection activeCell="D135" sqref="D135"/>
    </sheetView>
  </sheetViews>
  <sheetFormatPr defaultColWidth="9.1796875" defaultRowHeight="15.5" x14ac:dyDescent="0.35"/>
  <cols>
    <col min="1" max="1" width="3.81640625" style="1" bestFit="1" customWidth="1"/>
    <col min="2" max="2" width="70.453125" style="1" bestFit="1" customWidth="1"/>
    <col min="3" max="3" width="22.1796875" style="1" bestFit="1" customWidth="1"/>
    <col min="4" max="4" width="21.453125" style="1" bestFit="1" customWidth="1"/>
    <col min="5" max="5" width="35.7265625" style="1" bestFit="1" customWidth="1"/>
    <col min="6" max="6" width="12" style="1" customWidth="1"/>
    <col min="7" max="7" width="15.1796875" style="1" customWidth="1"/>
    <col min="8" max="16384" width="9.1796875" style="1"/>
  </cols>
  <sheetData>
    <row r="1" spans="1:4" x14ac:dyDescent="0.35">
      <c r="A1" s="144" t="s">
        <v>87</v>
      </c>
      <c r="B1" s="144"/>
      <c r="C1" s="144"/>
      <c r="D1" s="144"/>
    </row>
    <row r="2" spans="1:4" x14ac:dyDescent="0.35">
      <c r="A2" s="145" t="s">
        <v>80</v>
      </c>
      <c r="B2" s="145"/>
      <c r="C2" s="145"/>
      <c r="D2" s="145"/>
    </row>
    <row r="3" spans="1:4" x14ac:dyDescent="0.35">
      <c r="A3" s="10"/>
      <c r="B3" s="10"/>
      <c r="C3" s="10"/>
      <c r="D3" s="19"/>
    </row>
    <row r="4" spans="1:4" x14ac:dyDescent="0.35">
      <c r="A4" s="146" t="s">
        <v>90</v>
      </c>
      <c r="B4" s="146"/>
      <c r="C4" s="146"/>
      <c r="D4" s="146"/>
    </row>
    <row r="5" spans="1:4" ht="15.75" customHeight="1" x14ac:dyDescent="0.35">
      <c r="A5" s="146" t="s">
        <v>212</v>
      </c>
      <c r="B5" s="146"/>
      <c r="C5" s="146"/>
      <c r="D5" s="146"/>
    </row>
    <row r="6" spans="1:4" ht="15.75" customHeight="1" x14ac:dyDescent="0.35">
      <c r="A6" s="146" t="s">
        <v>86</v>
      </c>
      <c r="B6" s="146"/>
      <c r="C6" s="146"/>
      <c r="D6" s="146"/>
    </row>
    <row r="7" spans="1:4" x14ac:dyDescent="0.35">
      <c r="A7" s="3"/>
      <c r="B7" s="3"/>
      <c r="C7" s="11"/>
      <c r="D7" s="12"/>
    </row>
    <row r="8" spans="1:4" x14ac:dyDescent="0.35">
      <c r="A8" s="147" t="s">
        <v>0</v>
      </c>
      <c r="B8" s="147"/>
      <c r="C8" s="147"/>
      <c r="D8" s="147"/>
    </row>
    <row r="9" spans="1:4" x14ac:dyDescent="0.35">
      <c r="A9" s="39" t="s">
        <v>1</v>
      </c>
      <c r="B9" s="40" t="s">
        <v>2</v>
      </c>
      <c r="C9" s="138" t="s">
        <v>85</v>
      </c>
      <c r="D9" s="138"/>
    </row>
    <row r="10" spans="1:4" x14ac:dyDescent="0.35">
      <c r="A10" s="39" t="s">
        <v>3</v>
      </c>
      <c r="B10" s="40" t="s">
        <v>4</v>
      </c>
      <c r="C10" s="139" t="s">
        <v>157</v>
      </c>
      <c r="D10" s="139"/>
    </row>
    <row r="11" spans="1:4" x14ac:dyDescent="0.35">
      <c r="A11" s="39" t="s">
        <v>5</v>
      </c>
      <c r="B11" s="40" t="s">
        <v>6</v>
      </c>
      <c r="C11" s="140" t="s">
        <v>81</v>
      </c>
      <c r="D11" s="140"/>
    </row>
    <row r="12" spans="1:4" x14ac:dyDescent="0.35">
      <c r="A12" s="39" t="s">
        <v>7</v>
      </c>
      <c r="B12" s="40" t="s">
        <v>8</v>
      </c>
      <c r="C12" s="141">
        <v>12</v>
      </c>
      <c r="D12" s="141"/>
    </row>
    <row r="13" spans="1:4" x14ac:dyDescent="0.35">
      <c r="A13" s="20"/>
      <c r="B13" s="4"/>
      <c r="C13" s="5"/>
      <c r="D13" s="12"/>
    </row>
    <row r="14" spans="1:4" x14ac:dyDescent="0.35">
      <c r="A14" s="142" t="s">
        <v>25</v>
      </c>
      <c r="B14" s="142"/>
      <c r="C14" s="142"/>
      <c r="D14" s="142"/>
    </row>
    <row r="15" spans="1:4" ht="31.5" customHeight="1" x14ac:dyDescent="0.35">
      <c r="A15" s="143" t="s">
        <v>82</v>
      </c>
      <c r="B15" s="143"/>
      <c r="C15" s="6" t="s">
        <v>26</v>
      </c>
      <c r="D15" s="72" t="s">
        <v>117</v>
      </c>
    </row>
    <row r="16" spans="1:4" x14ac:dyDescent="0.35">
      <c r="A16" s="152" t="s">
        <v>167</v>
      </c>
      <c r="B16" s="152"/>
      <c r="C16" s="71" t="s">
        <v>83</v>
      </c>
      <c r="D16" s="60">
        <v>1</v>
      </c>
    </row>
    <row r="17" spans="1:5" x14ac:dyDescent="0.35">
      <c r="A17" s="153"/>
      <c r="B17" s="153"/>
      <c r="C17" s="153"/>
      <c r="D17" s="12"/>
    </row>
    <row r="18" spans="1:5" x14ac:dyDescent="0.35">
      <c r="A18" s="147" t="s">
        <v>9</v>
      </c>
      <c r="B18" s="147"/>
      <c r="C18" s="147"/>
      <c r="D18" s="147"/>
    </row>
    <row r="19" spans="1:5" x14ac:dyDescent="0.35">
      <c r="A19" s="33">
        <v>1</v>
      </c>
      <c r="B19" s="148" t="s">
        <v>10</v>
      </c>
      <c r="C19" s="148"/>
      <c r="D19" s="34" t="s">
        <v>167</v>
      </c>
    </row>
    <row r="20" spans="1:5" x14ac:dyDescent="0.35">
      <c r="A20" s="33">
        <v>2</v>
      </c>
      <c r="B20" s="148" t="s">
        <v>27</v>
      </c>
      <c r="C20" s="148"/>
      <c r="D20" s="35" t="s">
        <v>89</v>
      </c>
    </row>
    <row r="21" spans="1:5" ht="39" customHeight="1" x14ac:dyDescent="0.35">
      <c r="A21" s="33">
        <v>3</v>
      </c>
      <c r="B21" s="154" t="s">
        <v>214</v>
      </c>
      <c r="C21" s="154"/>
      <c r="D21" s="36">
        <f>(1354.69/220)*200</f>
        <v>1231.5363636363636</v>
      </c>
      <c r="E21" s="108" t="s">
        <v>213</v>
      </c>
    </row>
    <row r="22" spans="1:5" x14ac:dyDescent="0.35">
      <c r="A22" s="33">
        <v>4</v>
      </c>
      <c r="B22" s="148" t="s">
        <v>11</v>
      </c>
      <c r="C22" s="148"/>
      <c r="D22" s="37" t="str">
        <f>C11</f>
        <v>SEEAC/MT</v>
      </c>
    </row>
    <row r="23" spans="1:5" x14ac:dyDescent="0.35">
      <c r="A23" s="33">
        <v>5</v>
      </c>
      <c r="B23" s="148" t="s">
        <v>12</v>
      </c>
      <c r="C23" s="148"/>
      <c r="D23" s="38">
        <v>43831</v>
      </c>
    </row>
    <row r="24" spans="1:5" x14ac:dyDescent="0.35">
      <c r="A24" s="12"/>
      <c r="B24" s="12"/>
      <c r="C24" s="12"/>
      <c r="D24" s="12"/>
    </row>
    <row r="25" spans="1:5" x14ac:dyDescent="0.35">
      <c r="A25" s="149" t="s">
        <v>23</v>
      </c>
      <c r="B25" s="149"/>
      <c r="C25" s="149"/>
      <c r="D25" s="149"/>
    </row>
    <row r="26" spans="1:5" x14ac:dyDescent="0.35">
      <c r="A26" s="70">
        <v>1</v>
      </c>
      <c r="B26" s="150" t="s">
        <v>13</v>
      </c>
      <c r="C26" s="150"/>
      <c r="D26" s="70" t="s">
        <v>14</v>
      </c>
    </row>
    <row r="27" spans="1:5" x14ac:dyDescent="0.35">
      <c r="A27" s="14" t="s">
        <v>1</v>
      </c>
      <c r="B27" s="151" t="s">
        <v>119</v>
      </c>
      <c r="C27" s="151"/>
      <c r="D27" s="24">
        <f>(D21/220)*220</f>
        <v>1231.5363636363636</v>
      </c>
    </row>
    <row r="28" spans="1:5" x14ac:dyDescent="0.35">
      <c r="A28" s="14" t="s">
        <v>3</v>
      </c>
      <c r="B28" s="151" t="s">
        <v>64</v>
      </c>
      <c r="C28" s="151"/>
      <c r="D28" s="24"/>
    </row>
    <row r="29" spans="1:5" x14ac:dyDescent="0.35">
      <c r="A29" s="14" t="s">
        <v>5</v>
      </c>
      <c r="B29" s="151" t="s">
        <v>65</v>
      </c>
      <c r="C29" s="151"/>
      <c r="D29" s="24"/>
    </row>
    <row r="30" spans="1:5" x14ac:dyDescent="0.35">
      <c r="A30" s="14" t="s">
        <v>7</v>
      </c>
      <c r="B30" s="151" t="s">
        <v>66</v>
      </c>
      <c r="C30" s="151"/>
      <c r="D30" s="24"/>
    </row>
    <row r="31" spans="1:5" x14ac:dyDescent="0.35">
      <c r="A31" s="14" t="s">
        <v>15</v>
      </c>
      <c r="B31" s="151" t="s">
        <v>67</v>
      </c>
      <c r="C31" s="151"/>
      <c r="D31" s="24"/>
    </row>
    <row r="32" spans="1:5" x14ac:dyDescent="0.35">
      <c r="A32" s="14" t="s">
        <v>16</v>
      </c>
      <c r="B32" s="158" t="s">
        <v>91</v>
      </c>
      <c r="C32" s="158"/>
      <c r="D32" s="24">
        <v>26.49</v>
      </c>
    </row>
    <row r="33" spans="1:4" x14ac:dyDescent="0.35">
      <c r="A33" s="150" t="s">
        <v>68</v>
      </c>
      <c r="B33" s="150"/>
      <c r="C33" s="150"/>
      <c r="D33" s="25">
        <f>SUM(D27:D32)</f>
        <v>1258.0263636363636</v>
      </c>
    </row>
    <row r="34" spans="1:4" x14ac:dyDescent="0.35">
      <c r="A34" s="12"/>
      <c r="B34" s="12"/>
      <c r="C34" s="12"/>
      <c r="D34" s="12"/>
    </row>
    <row r="35" spans="1:4" x14ac:dyDescent="0.35">
      <c r="A35" s="149" t="s">
        <v>60</v>
      </c>
      <c r="B35" s="149"/>
      <c r="C35" s="149"/>
      <c r="D35" s="149"/>
    </row>
    <row r="36" spans="1:4" x14ac:dyDescent="0.35">
      <c r="A36" s="155" t="s">
        <v>28</v>
      </c>
      <c r="B36" s="155"/>
      <c r="C36" s="155"/>
      <c r="D36" s="155"/>
    </row>
    <row r="37" spans="1:4" x14ac:dyDescent="0.35">
      <c r="A37" s="70" t="s">
        <v>29</v>
      </c>
      <c r="B37" s="156" t="s">
        <v>30</v>
      </c>
      <c r="C37" s="156"/>
      <c r="D37" s="70" t="s">
        <v>14</v>
      </c>
    </row>
    <row r="38" spans="1:4" x14ac:dyDescent="0.35">
      <c r="A38" s="14" t="s">
        <v>1</v>
      </c>
      <c r="B38" s="151" t="s">
        <v>24</v>
      </c>
      <c r="C38" s="151"/>
      <c r="D38" s="24">
        <f>D33/12</f>
        <v>104.8355303030303</v>
      </c>
    </row>
    <row r="39" spans="1:4" x14ac:dyDescent="0.35">
      <c r="A39" s="14" t="s">
        <v>3</v>
      </c>
      <c r="B39" s="157" t="s">
        <v>69</v>
      </c>
      <c r="C39" s="157"/>
      <c r="D39" s="24">
        <f>D33/12</f>
        <v>104.8355303030303</v>
      </c>
    </row>
    <row r="40" spans="1:4" x14ac:dyDescent="0.35">
      <c r="A40" s="14" t="s">
        <v>5</v>
      </c>
      <c r="B40" s="151" t="s">
        <v>70</v>
      </c>
      <c r="C40" s="151"/>
      <c r="D40" s="24">
        <f>D39/3</f>
        <v>34.945176767676763</v>
      </c>
    </row>
    <row r="41" spans="1:4" x14ac:dyDescent="0.35">
      <c r="A41" s="150" t="s">
        <v>68</v>
      </c>
      <c r="B41" s="150"/>
      <c r="C41" s="150"/>
      <c r="D41" s="25">
        <f>SUM(D38:D40)</f>
        <v>244.61623737373736</v>
      </c>
    </row>
    <row r="42" spans="1:4" x14ac:dyDescent="0.35">
      <c r="A42" s="12"/>
      <c r="B42" s="12"/>
      <c r="C42" s="12"/>
      <c r="D42" s="12"/>
    </row>
    <row r="43" spans="1:4" ht="32.25" customHeight="1" x14ac:dyDescent="0.35">
      <c r="A43" s="159" t="s">
        <v>31</v>
      </c>
      <c r="B43" s="159"/>
      <c r="C43" s="159"/>
      <c r="D43" s="159"/>
    </row>
    <row r="44" spans="1:4" x14ac:dyDescent="0.35">
      <c r="A44" s="70" t="s">
        <v>32</v>
      </c>
      <c r="B44" s="70" t="s">
        <v>33</v>
      </c>
      <c r="C44" s="70" t="s">
        <v>34</v>
      </c>
      <c r="D44" s="70" t="s">
        <v>14</v>
      </c>
    </row>
    <row r="45" spans="1:4" x14ac:dyDescent="0.35">
      <c r="A45" s="14" t="s">
        <v>1</v>
      </c>
      <c r="B45" s="8" t="s">
        <v>35</v>
      </c>
      <c r="C45" s="9">
        <v>0.2</v>
      </c>
      <c r="D45" s="24">
        <f>(D33+D41)*C45</f>
        <v>300.52852020202016</v>
      </c>
    </row>
    <row r="46" spans="1:4" x14ac:dyDescent="0.35">
      <c r="A46" s="14" t="s">
        <v>3</v>
      </c>
      <c r="B46" s="8" t="s">
        <v>36</v>
      </c>
      <c r="C46" s="9">
        <v>2.5000000000000001E-2</v>
      </c>
      <c r="D46" s="24">
        <f>(D33+D41)*C46</f>
        <v>37.56606502525252</v>
      </c>
    </row>
    <row r="47" spans="1:4" x14ac:dyDescent="0.35">
      <c r="A47" s="14" t="s">
        <v>5</v>
      </c>
      <c r="B47" s="58" t="s">
        <v>118</v>
      </c>
      <c r="C47" s="59">
        <v>0.02</v>
      </c>
      <c r="D47" s="24">
        <f>(D33+D41)*C47</f>
        <v>30.052852020202018</v>
      </c>
    </row>
    <row r="48" spans="1:4" x14ac:dyDescent="0.35">
      <c r="A48" s="14" t="s">
        <v>7</v>
      </c>
      <c r="B48" s="8" t="s">
        <v>37</v>
      </c>
      <c r="C48" s="9">
        <v>1.4999999999999999E-2</v>
      </c>
      <c r="D48" s="24">
        <f>(D33+D41)*C48</f>
        <v>22.539639015151511</v>
      </c>
    </row>
    <row r="49" spans="1:4" x14ac:dyDescent="0.35">
      <c r="A49" s="14" t="s">
        <v>15</v>
      </c>
      <c r="B49" s="8" t="s">
        <v>38</v>
      </c>
      <c r="C49" s="9">
        <v>0.01</v>
      </c>
      <c r="D49" s="24">
        <f>(D33+D41)*C49</f>
        <v>15.026426010101009</v>
      </c>
    </row>
    <row r="50" spans="1:4" x14ac:dyDescent="0.35">
      <c r="A50" s="14" t="s">
        <v>16</v>
      </c>
      <c r="B50" s="8" t="s">
        <v>39</v>
      </c>
      <c r="C50" s="9">
        <v>6.0000000000000001E-3</v>
      </c>
      <c r="D50" s="24">
        <f>(D33+D41)*C50</f>
        <v>9.0158556060606045</v>
      </c>
    </row>
    <row r="51" spans="1:4" x14ac:dyDescent="0.35">
      <c r="A51" s="14" t="s">
        <v>17</v>
      </c>
      <c r="B51" s="8" t="s">
        <v>40</v>
      </c>
      <c r="C51" s="9">
        <v>2E-3</v>
      </c>
      <c r="D51" s="24">
        <f>(D33+D41)*C51</f>
        <v>3.0052852020202017</v>
      </c>
    </row>
    <row r="52" spans="1:4" x14ac:dyDescent="0.35">
      <c r="A52" s="160" t="s">
        <v>71</v>
      </c>
      <c r="B52" s="160"/>
      <c r="C52" s="53">
        <f>SUM(C45:C51)</f>
        <v>0.27800000000000002</v>
      </c>
      <c r="D52" s="54">
        <f>(D33+D41)*C52</f>
        <v>417.7346430808081</v>
      </c>
    </row>
    <row r="53" spans="1:4" x14ac:dyDescent="0.35">
      <c r="A53" s="14" t="s">
        <v>18</v>
      </c>
      <c r="B53" s="8" t="s">
        <v>41</v>
      </c>
      <c r="C53" s="9">
        <v>0.08</v>
      </c>
      <c r="D53" s="24">
        <f>(D33+D41)*C53</f>
        <v>120.21140808080807</v>
      </c>
    </row>
    <row r="54" spans="1:4" x14ac:dyDescent="0.35">
      <c r="A54" s="150" t="s">
        <v>72</v>
      </c>
      <c r="B54" s="150"/>
      <c r="C54" s="9">
        <f>SUM(C52:C53)</f>
        <v>0.35800000000000004</v>
      </c>
      <c r="D54" s="25">
        <f>SUM(D52:D53)</f>
        <v>537.9460511616162</v>
      </c>
    </row>
    <row r="55" spans="1:4" x14ac:dyDescent="0.35">
      <c r="A55" s="12"/>
      <c r="B55" s="12"/>
      <c r="C55" s="12"/>
      <c r="D55" s="12"/>
    </row>
    <row r="56" spans="1:4" x14ac:dyDescent="0.35">
      <c r="A56" s="149" t="s">
        <v>42</v>
      </c>
      <c r="B56" s="149"/>
      <c r="C56" s="149"/>
      <c r="D56" s="149"/>
    </row>
    <row r="57" spans="1:4" x14ac:dyDescent="0.35">
      <c r="A57" s="70" t="s">
        <v>43</v>
      </c>
      <c r="B57" s="150" t="s">
        <v>19</v>
      </c>
      <c r="C57" s="150"/>
      <c r="D57" s="70" t="s">
        <v>14</v>
      </c>
    </row>
    <row r="58" spans="1:4" x14ac:dyDescent="0.35">
      <c r="A58" s="14" t="s">
        <v>1</v>
      </c>
      <c r="B58" s="151" t="s">
        <v>159</v>
      </c>
      <c r="C58" s="151"/>
      <c r="D58" s="24">
        <f>(3.9*2*22)-(D21*6%)</f>
        <v>97.707818181818183</v>
      </c>
    </row>
    <row r="59" spans="1:4" x14ac:dyDescent="0.35">
      <c r="A59" s="14" t="s">
        <v>3</v>
      </c>
      <c r="B59" s="151" t="s">
        <v>115</v>
      </c>
      <c r="C59" s="151"/>
      <c r="D59" s="24">
        <f>(15*22)-(15*22*5%)</f>
        <v>313.5</v>
      </c>
    </row>
    <row r="60" spans="1:4" x14ac:dyDescent="0.35">
      <c r="A60" s="14" t="s">
        <v>5</v>
      </c>
      <c r="B60" s="151" t="s">
        <v>116</v>
      </c>
      <c r="C60" s="151"/>
      <c r="D60" s="24">
        <v>110</v>
      </c>
    </row>
    <row r="61" spans="1:4" x14ac:dyDescent="0.35">
      <c r="A61" s="14" t="s">
        <v>7</v>
      </c>
      <c r="B61" s="151" t="s">
        <v>63</v>
      </c>
      <c r="C61" s="151"/>
      <c r="D61" s="24"/>
    </row>
    <row r="62" spans="1:4" x14ac:dyDescent="0.35">
      <c r="A62" s="150" t="s">
        <v>68</v>
      </c>
      <c r="B62" s="150"/>
      <c r="C62" s="150"/>
      <c r="D62" s="25">
        <f>SUM(D58:D61)</f>
        <v>521.2078181818182</v>
      </c>
    </row>
    <row r="63" spans="1:4" x14ac:dyDescent="0.35">
      <c r="A63" s="12"/>
      <c r="B63" s="12"/>
      <c r="C63" s="12"/>
      <c r="D63" s="12"/>
    </row>
    <row r="64" spans="1:4" x14ac:dyDescent="0.35">
      <c r="A64" s="149" t="s">
        <v>44</v>
      </c>
      <c r="B64" s="149"/>
      <c r="C64" s="149"/>
      <c r="D64" s="149"/>
    </row>
    <row r="65" spans="1:4" x14ac:dyDescent="0.35">
      <c r="A65" s="70">
        <v>2</v>
      </c>
      <c r="B65" s="150" t="s">
        <v>45</v>
      </c>
      <c r="C65" s="150"/>
      <c r="D65" s="70" t="s">
        <v>14</v>
      </c>
    </row>
    <row r="66" spans="1:4" x14ac:dyDescent="0.35">
      <c r="A66" s="14" t="s">
        <v>29</v>
      </c>
      <c r="B66" s="151" t="s">
        <v>30</v>
      </c>
      <c r="C66" s="151"/>
      <c r="D66" s="26">
        <f>D41</f>
        <v>244.61623737373736</v>
      </c>
    </row>
    <row r="67" spans="1:4" x14ac:dyDescent="0.35">
      <c r="A67" s="14" t="s">
        <v>32</v>
      </c>
      <c r="B67" s="151" t="s">
        <v>33</v>
      </c>
      <c r="C67" s="151"/>
      <c r="D67" s="26">
        <f>D54</f>
        <v>537.9460511616162</v>
      </c>
    </row>
    <row r="68" spans="1:4" x14ac:dyDescent="0.35">
      <c r="A68" s="14" t="s">
        <v>43</v>
      </c>
      <c r="B68" s="151" t="s">
        <v>19</v>
      </c>
      <c r="C68" s="151"/>
      <c r="D68" s="26">
        <f>D62</f>
        <v>521.2078181818182</v>
      </c>
    </row>
    <row r="69" spans="1:4" ht="15.75" customHeight="1" x14ac:dyDescent="0.35">
      <c r="A69" s="150" t="s">
        <v>68</v>
      </c>
      <c r="B69" s="150"/>
      <c r="C69" s="150"/>
      <c r="D69" s="27">
        <f>SUM(D66:D68)</f>
        <v>1303.7701067171718</v>
      </c>
    </row>
    <row r="70" spans="1:4" x14ac:dyDescent="0.35">
      <c r="A70" s="21"/>
      <c r="B70" s="12"/>
      <c r="C70" s="12"/>
      <c r="D70" s="12"/>
    </row>
    <row r="71" spans="1:4" x14ac:dyDescent="0.35">
      <c r="A71" s="149" t="s">
        <v>46</v>
      </c>
      <c r="B71" s="149"/>
      <c r="C71" s="149"/>
      <c r="D71" s="149"/>
    </row>
    <row r="72" spans="1:4" x14ac:dyDescent="0.35">
      <c r="A72" s="70">
        <v>3</v>
      </c>
      <c r="B72" s="150" t="s">
        <v>22</v>
      </c>
      <c r="C72" s="150"/>
      <c r="D72" s="70" t="s">
        <v>14</v>
      </c>
    </row>
    <row r="73" spans="1:4" x14ac:dyDescent="0.35">
      <c r="A73" s="57" t="s">
        <v>1</v>
      </c>
      <c r="B73" s="157" t="s">
        <v>47</v>
      </c>
      <c r="C73" s="157"/>
      <c r="D73" s="30">
        <f>(D33+D69-D52)/12</f>
        <v>178.67181893939394</v>
      </c>
    </row>
    <row r="74" spans="1:4" x14ac:dyDescent="0.35">
      <c r="A74" s="57" t="s">
        <v>3</v>
      </c>
      <c r="B74" s="157" t="s">
        <v>48</v>
      </c>
      <c r="C74" s="157"/>
      <c r="D74" s="31">
        <f>D73*8%</f>
        <v>14.293745515151516</v>
      </c>
    </row>
    <row r="75" spans="1:4" x14ac:dyDescent="0.35">
      <c r="A75" s="57" t="s">
        <v>5</v>
      </c>
      <c r="B75" s="157" t="s">
        <v>49</v>
      </c>
      <c r="C75" s="157"/>
      <c r="D75" s="31">
        <f>(D53*50%)</f>
        <v>60.105704040404035</v>
      </c>
    </row>
    <row r="76" spans="1:4" ht="15.75" customHeight="1" x14ac:dyDescent="0.35">
      <c r="A76" s="161" t="s">
        <v>73</v>
      </c>
      <c r="B76" s="161"/>
      <c r="C76" s="161"/>
      <c r="D76" s="32">
        <f>(D73+D75)*37.71%</f>
        <v>90.043003915681822</v>
      </c>
    </row>
    <row r="77" spans="1:4" x14ac:dyDescent="0.35">
      <c r="A77" s="57" t="s">
        <v>7</v>
      </c>
      <c r="B77" s="157" t="s">
        <v>74</v>
      </c>
      <c r="C77" s="157"/>
      <c r="D77" s="31">
        <f>(D33+D69)/12</f>
        <v>213.48303919612795</v>
      </c>
    </row>
    <row r="78" spans="1:4" ht="31.5" customHeight="1" x14ac:dyDescent="0.35">
      <c r="A78" s="14" t="s">
        <v>15</v>
      </c>
      <c r="B78" s="151" t="s">
        <v>50</v>
      </c>
      <c r="C78" s="151"/>
      <c r="D78" s="30">
        <f>(D77*C54)</f>
        <v>76.426928032213809</v>
      </c>
    </row>
    <row r="79" spans="1:4" x14ac:dyDescent="0.35">
      <c r="A79" s="14" t="s">
        <v>16</v>
      </c>
      <c r="B79" s="151" t="s">
        <v>51</v>
      </c>
      <c r="C79" s="151"/>
      <c r="D79" s="30">
        <f>D75</f>
        <v>60.105704040404035</v>
      </c>
    </row>
    <row r="80" spans="1:4" ht="15.75" customHeight="1" x14ac:dyDescent="0.35">
      <c r="A80" s="160" t="s">
        <v>75</v>
      </c>
      <c r="B80" s="160"/>
      <c r="C80" s="160"/>
      <c r="D80" s="32">
        <f>(D77+D79)*37.71%</f>
        <v>103.1703150744962</v>
      </c>
    </row>
    <row r="81" spans="1:6" ht="15.75" customHeight="1" x14ac:dyDescent="0.35">
      <c r="A81" s="150" t="s">
        <v>68</v>
      </c>
      <c r="B81" s="150"/>
      <c r="C81" s="150"/>
      <c r="D81" s="55">
        <f>(D76+D80)-5.76</f>
        <v>187.45331899017805</v>
      </c>
    </row>
    <row r="82" spans="1:6" x14ac:dyDescent="0.35">
      <c r="A82" s="12"/>
      <c r="B82" s="12"/>
      <c r="C82" s="12"/>
      <c r="D82" s="12"/>
    </row>
    <row r="83" spans="1:6" x14ac:dyDescent="0.35">
      <c r="A83" s="149" t="s">
        <v>52</v>
      </c>
      <c r="B83" s="149"/>
      <c r="C83" s="149"/>
      <c r="D83" s="149"/>
    </row>
    <row r="84" spans="1:6" x14ac:dyDescent="0.35">
      <c r="A84" s="155" t="s">
        <v>53</v>
      </c>
      <c r="B84" s="155"/>
      <c r="C84" s="155"/>
      <c r="D84" s="155"/>
    </row>
    <row r="85" spans="1:6" x14ac:dyDescent="0.35">
      <c r="A85" s="70" t="s">
        <v>20</v>
      </c>
      <c r="B85" s="150" t="s">
        <v>54</v>
      </c>
      <c r="C85" s="150"/>
      <c r="D85" s="70" t="s">
        <v>14</v>
      </c>
      <c r="F85" s="7"/>
    </row>
    <row r="86" spans="1:6" x14ac:dyDescent="0.35">
      <c r="A86" s="14" t="s">
        <v>1</v>
      </c>
      <c r="B86" s="151" t="s">
        <v>92</v>
      </c>
      <c r="C86" s="151"/>
      <c r="D86" s="28"/>
    </row>
    <row r="87" spans="1:6" x14ac:dyDescent="0.35">
      <c r="A87" s="14" t="s">
        <v>3</v>
      </c>
      <c r="B87" s="151" t="s">
        <v>93</v>
      </c>
      <c r="C87" s="151"/>
      <c r="D87" s="29">
        <f>(D33+D69+D81)/30*29.1991/12</f>
        <v>222.9878320111834</v>
      </c>
    </row>
    <row r="88" spans="1:6" x14ac:dyDescent="0.35">
      <c r="A88" s="14" t="s">
        <v>5</v>
      </c>
      <c r="B88" s="151" t="s">
        <v>94</v>
      </c>
      <c r="C88" s="151"/>
      <c r="D88" s="26"/>
    </row>
    <row r="89" spans="1:6" x14ac:dyDescent="0.35">
      <c r="A89" s="14" t="s">
        <v>7</v>
      </c>
      <c r="B89" s="151" t="s">
        <v>95</v>
      </c>
      <c r="C89" s="151"/>
      <c r="D89" s="26"/>
    </row>
    <row r="90" spans="1:6" x14ac:dyDescent="0.35">
      <c r="A90" s="14" t="s">
        <v>15</v>
      </c>
      <c r="B90" s="151" t="s">
        <v>96</v>
      </c>
      <c r="C90" s="151"/>
      <c r="D90" s="26"/>
    </row>
    <row r="91" spans="1:6" x14ac:dyDescent="0.35">
      <c r="A91" s="14" t="s">
        <v>16</v>
      </c>
      <c r="B91" s="151" t="s">
        <v>97</v>
      </c>
      <c r="C91" s="151"/>
      <c r="D91" s="14"/>
    </row>
    <row r="92" spans="1:6" ht="15.75" customHeight="1" x14ac:dyDescent="0.35">
      <c r="A92" s="150" t="s">
        <v>72</v>
      </c>
      <c r="B92" s="150"/>
      <c r="C92" s="150"/>
      <c r="D92" s="27">
        <f>SUM(D86:D91)</f>
        <v>222.9878320111834</v>
      </c>
    </row>
    <row r="93" spans="1:6" x14ac:dyDescent="0.35">
      <c r="A93" s="12"/>
      <c r="B93" s="12"/>
      <c r="C93" s="12"/>
      <c r="D93" s="12"/>
    </row>
    <row r="94" spans="1:6" x14ac:dyDescent="0.35">
      <c r="A94" s="149" t="s">
        <v>55</v>
      </c>
      <c r="B94" s="149"/>
      <c r="C94" s="149"/>
      <c r="D94" s="149"/>
    </row>
    <row r="95" spans="1:6" x14ac:dyDescent="0.35">
      <c r="A95" s="70" t="s">
        <v>21</v>
      </c>
      <c r="B95" s="150" t="s">
        <v>56</v>
      </c>
      <c r="C95" s="150"/>
      <c r="D95" s="70" t="s">
        <v>14</v>
      </c>
    </row>
    <row r="96" spans="1:6" x14ac:dyDescent="0.35">
      <c r="A96" s="14" t="s">
        <v>1</v>
      </c>
      <c r="B96" s="151" t="s">
        <v>98</v>
      </c>
      <c r="C96" s="151"/>
      <c r="D96" s="24"/>
    </row>
    <row r="97" spans="1:4" ht="15.75" customHeight="1" x14ac:dyDescent="0.35">
      <c r="A97" s="150" t="s">
        <v>68</v>
      </c>
      <c r="B97" s="150"/>
      <c r="C97" s="150"/>
      <c r="D97" s="25">
        <v>0</v>
      </c>
    </row>
    <row r="98" spans="1:4" x14ac:dyDescent="0.35">
      <c r="A98" s="12"/>
      <c r="B98" s="12"/>
      <c r="C98" s="12"/>
      <c r="D98" s="12"/>
    </row>
    <row r="99" spans="1:4" x14ac:dyDescent="0.35">
      <c r="A99" s="149" t="s">
        <v>57</v>
      </c>
      <c r="B99" s="149"/>
      <c r="C99" s="149"/>
      <c r="D99" s="149"/>
    </row>
    <row r="100" spans="1:4" x14ac:dyDescent="0.35">
      <c r="A100" s="70">
        <v>4</v>
      </c>
      <c r="B100" s="162" t="s">
        <v>58</v>
      </c>
      <c r="C100" s="162"/>
      <c r="D100" s="70" t="s">
        <v>14</v>
      </c>
    </row>
    <row r="101" spans="1:4" x14ac:dyDescent="0.35">
      <c r="A101" s="14" t="s">
        <v>20</v>
      </c>
      <c r="B101" s="151" t="s">
        <v>99</v>
      </c>
      <c r="C101" s="151"/>
      <c r="D101" s="26">
        <f>D92</f>
        <v>222.9878320111834</v>
      </c>
    </row>
    <row r="102" spans="1:4" x14ac:dyDescent="0.35">
      <c r="A102" s="14" t="s">
        <v>21</v>
      </c>
      <c r="B102" s="151" t="s">
        <v>100</v>
      </c>
      <c r="C102" s="151"/>
      <c r="D102" s="26"/>
    </row>
    <row r="103" spans="1:4" ht="15.75" customHeight="1" x14ac:dyDescent="0.35">
      <c r="A103" s="150" t="s">
        <v>68</v>
      </c>
      <c r="B103" s="150"/>
      <c r="C103" s="150"/>
      <c r="D103" s="27">
        <f>SUM(D101:D102)</f>
        <v>222.9878320111834</v>
      </c>
    </row>
    <row r="104" spans="1:4" x14ac:dyDescent="0.35">
      <c r="A104" s="12"/>
      <c r="B104" s="12"/>
      <c r="C104" s="12"/>
      <c r="D104" s="12"/>
    </row>
    <row r="105" spans="1:4" x14ac:dyDescent="0.35">
      <c r="A105" s="149" t="s">
        <v>61</v>
      </c>
      <c r="B105" s="149"/>
      <c r="C105" s="149"/>
      <c r="D105" s="149"/>
    </row>
    <row r="106" spans="1:4" x14ac:dyDescent="0.35">
      <c r="A106" s="70">
        <v>5</v>
      </c>
      <c r="B106" s="150" t="s">
        <v>76</v>
      </c>
      <c r="C106" s="150"/>
      <c r="D106" s="70" t="s">
        <v>14</v>
      </c>
    </row>
    <row r="107" spans="1:4" x14ac:dyDescent="0.35">
      <c r="A107" s="14" t="s">
        <v>1</v>
      </c>
      <c r="B107" s="156" t="s">
        <v>77</v>
      </c>
      <c r="C107" s="156"/>
      <c r="D107" s="23">
        <f>Uniforme!O8</f>
        <v>129.98122222222221</v>
      </c>
    </row>
    <row r="108" spans="1:4" x14ac:dyDescent="0.35">
      <c r="A108" s="14" t="s">
        <v>3</v>
      </c>
      <c r="B108" s="151" t="s">
        <v>101</v>
      </c>
      <c r="C108" s="151"/>
      <c r="D108" s="24"/>
    </row>
    <row r="109" spans="1:4" x14ac:dyDescent="0.35">
      <c r="A109" s="14" t="s">
        <v>5</v>
      </c>
      <c r="B109" s="151" t="s">
        <v>102</v>
      </c>
      <c r="C109" s="151"/>
      <c r="D109" s="24"/>
    </row>
    <row r="110" spans="1:4" x14ac:dyDescent="0.35">
      <c r="A110" s="14" t="s">
        <v>7</v>
      </c>
      <c r="B110" s="151" t="s">
        <v>78</v>
      </c>
      <c r="C110" s="151"/>
      <c r="D110" s="24"/>
    </row>
    <row r="111" spans="1:4" ht="16.5" customHeight="1" x14ac:dyDescent="0.35">
      <c r="A111" s="150" t="s">
        <v>72</v>
      </c>
      <c r="B111" s="150"/>
      <c r="C111" s="150"/>
      <c r="D111" s="25">
        <f>SUM(D107:D110)</f>
        <v>129.98122222222221</v>
      </c>
    </row>
    <row r="112" spans="1:4" x14ac:dyDescent="0.35">
      <c r="A112" s="12"/>
      <c r="B112" s="12"/>
      <c r="C112" s="12"/>
      <c r="D112" s="12"/>
    </row>
    <row r="113" spans="1:5" x14ac:dyDescent="0.35">
      <c r="A113" s="12"/>
      <c r="B113" s="12"/>
      <c r="C113" s="12"/>
      <c r="D113" s="12"/>
    </row>
    <row r="114" spans="1:5" x14ac:dyDescent="0.35">
      <c r="A114" s="147" t="s">
        <v>103</v>
      </c>
      <c r="B114" s="147"/>
      <c r="C114" s="147"/>
      <c r="D114" s="147"/>
    </row>
    <row r="115" spans="1:5" x14ac:dyDescent="0.35">
      <c r="A115" s="41"/>
      <c r="B115" s="40"/>
      <c r="C115" s="42"/>
      <c r="D115" s="43"/>
    </row>
    <row r="116" spans="1:5" x14ac:dyDescent="0.35">
      <c r="A116" s="70">
        <v>6</v>
      </c>
      <c r="B116" s="44" t="s">
        <v>104</v>
      </c>
      <c r="C116" s="70" t="s">
        <v>34</v>
      </c>
      <c r="D116" s="70" t="s">
        <v>14</v>
      </c>
    </row>
    <row r="117" spans="1:5" x14ac:dyDescent="0.35">
      <c r="A117" s="70" t="s">
        <v>1</v>
      </c>
      <c r="B117" s="45" t="s">
        <v>105</v>
      </c>
      <c r="C117" s="46">
        <v>0.06</v>
      </c>
      <c r="D117" s="126">
        <f>(D33+D69+D81+D103+D111)*C117</f>
        <v>186.13313061462713</v>
      </c>
    </row>
    <row r="118" spans="1:5" x14ac:dyDescent="0.35">
      <c r="A118" s="70" t="s">
        <v>3</v>
      </c>
      <c r="B118" s="45" t="s">
        <v>106</v>
      </c>
      <c r="C118" s="9">
        <v>6.7900000000000002E-2</v>
      </c>
      <c r="D118" s="126">
        <f>(D33+D69+D81+D103+D111)*C118</f>
        <v>210.64065947888639</v>
      </c>
    </row>
    <row r="119" spans="1:5" x14ac:dyDescent="0.35">
      <c r="A119" s="70" t="s">
        <v>5</v>
      </c>
      <c r="B119" s="45" t="s">
        <v>107</v>
      </c>
      <c r="C119" s="14" t="s">
        <v>108</v>
      </c>
      <c r="D119" s="29"/>
    </row>
    <row r="120" spans="1:5" x14ac:dyDescent="0.35">
      <c r="A120" s="70"/>
      <c r="B120" s="45" t="s">
        <v>109</v>
      </c>
      <c r="C120" s="9">
        <v>6.4999999999999997E-3</v>
      </c>
      <c r="D120" s="126">
        <f>C120*D135</f>
        <v>20.164422483251272</v>
      </c>
    </row>
    <row r="121" spans="1:5" x14ac:dyDescent="0.35">
      <c r="A121" s="70"/>
      <c r="B121" s="45" t="s">
        <v>110</v>
      </c>
      <c r="C121" s="9">
        <v>0.03</v>
      </c>
      <c r="D121" s="126">
        <f>C121*D135</f>
        <v>93.066565307313567</v>
      </c>
    </row>
    <row r="122" spans="1:5" x14ac:dyDescent="0.35">
      <c r="A122" s="70"/>
      <c r="B122" s="45" t="s">
        <v>111</v>
      </c>
      <c r="C122" s="14">
        <v>0</v>
      </c>
      <c r="D122" s="126"/>
    </row>
    <row r="123" spans="1:5" x14ac:dyDescent="0.35">
      <c r="A123" s="45"/>
      <c r="B123" s="51" t="s">
        <v>160</v>
      </c>
      <c r="C123" s="52">
        <v>0.03</v>
      </c>
      <c r="D123" s="126">
        <f>C123*D135</f>
        <v>93.066565307313567</v>
      </c>
    </row>
    <row r="124" spans="1:5" x14ac:dyDescent="0.35">
      <c r="A124" s="47"/>
      <c r="B124" s="70" t="s">
        <v>112</v>
      </c>
      <c r="C124" s="48">
        <f>C123+C121+C120</f>
        <v>6.6500000000000004E-2</v>
      </c>
      <c r="D124" s="126">
        <f>C124*D135</f>
        <v>206.29755309787842</v>
      </c>
      <c r="E124" s="13"/>
    </row>
    <row r="125" spans="1:5" x14ac:dyDescent="0.35">
      <c r="A125" s="150" t="s">
        <v>113</v>
      </c>
      <c r="B125" s="150"/>
      <c r="C125" s="150"/>
      <c r="D125" s="49">
        <f>(D117+D118+D124)</f>
        <v>603.07134319139197</v>
      </c>
      <c r="E125" s="13"/>
    </row>
    <row r="126" spans="1:5" x14ac:dyDescent="0.35">
      <c r="A126" s="12"/>
      <c r="B126" s="12"/>
      <c r="C126" s="12"/>
      <c r="D126" s="12"/>
    </row>
    <row r="127" spans="1:5" x14ac:dyDescent="0.35">
      <c r="A127" s="12"/>
      <c r="B127" s="12"/>
      <c r="C127" s="12"/>
      <c r="D127" s="12"/>
    </row>
    <row r="128" spans="1:5" x14ac:dyDescent="0.35">
      <c r="A128" s="149" t="s">
        <v>79</v>
      </c>
      <c r="B128" s="149"/>
      <c r="C128" s="149"/>
      <c r="D128" s="149"/>
    </row>
    <row r="129" spans="1:7" x14ac:dyDescent="0.35">
      <c r="A129" s="70"/>
      <c r="B129" s="150" t="s">
        <v>59</v>
      </c>
      <c r="C129" s="150"/>
      <c r="D129" s="70" t="s">
        <v>14</v>
      </c>
    </row>
    <row r="130" spans="1:7" x14ac:dyDescent="0.35">
      <c r="A130" s="73" t="s">
        <v>1</v>
      </c>
      <c r="B130" s="151" t="s">
        <v>215</v>
      </c>
      <c r="C130" s="151"/>
      <c r="D130" s="22">
        <f>D33</f>
        <v>1258.0263636363636</v>
      </c>
    </row>
    <row r="131" spans="1:7" x14ac:dyDescent="0.35">
      <c r="A131" s="73" t="s">
        <v>3</v>
      </c>
      <c r="B131" s="151" t="s">
        <v>60</v>
      </c>
      <c r="C131" s="151"/>
      <c r="D131" s="22">
        <f>D69</f>
        <v>1303.7701067171718</v>
      </c>
    </row>
    <row r="132" spans="1:7" x14ac:dyDescent="0.35">
      <c r="A132" s="73" t="s">
        <v>5</v>
      </c>
      <c r="B132" s="151" t="s">
        <v>46</v>
      </c>
      <c r="C132" s="151"/>
      <c r="D132" s="22">
        <f>D81</f>
        <v>187.45331899017805</v>
      </c>
    </row>
    <row r="133" spans="1:7" x14ac:dyDescent="0.35">
      <c r="A133" s="73" t="s">
        <v>7</v>
      </c>
      <c r="B133" s="157" t="s">
        <v>52</v>
      </c>
      <c r="C133" s="157"/>
      <c r="D133" s="22">
        <f>D103</f>
        <v>222.9878320111834</v>
      </c>
    </row>
    <row r="134" spans="1:7" x14ac:dyDescent="0.35">
      <c r="A134" s="73" t="s">
        <v>15</v>
      </c>
      <c r="B134" s="151" t="s">
        <v>61</v>
      </c>
      <c r="C134" s="151"/>
      <c r="D134" s="22">
        <f>D111</f>
        <v>129.98122222222221</v>
      </c>
    </row>
    <row r="135" spans="1:7" ht="15.75" customHeight="1" x14ac:dyDescent="0.35">
      <c r="A135" s="150" t="s">
        <v>62</v>
      </c>
      <c r="B135" s="150"/>
      <c r="C135" s="150"/>
      <c r="D135" s="132">
        <f>SUM(D130:D134)</f>
        <v>3102.2188435771191</v>
      </c>
    </row>
    <row r="136" spans="1:7" x14ac:dyDescent="0.35">
      <c r="A136" s="73" t="s">
        <v>16</v>
      </c>
      <c r="B136" s="157" t="s">
        <v>114</v>
      </c>
      <c r="C136" s="157"/>
      <c r="D136" s="22">
        <f>D125</f>
        <v>603.07134319139197</v>
      </c>
    </row>
    <row r="137" spans="1:7" ht="16.5" customHeight="1" x14ac:dyDescent="0.35">
      <c r="A137" s="171" t="s">
        <v>140</v>
      </c>
      <c r="B137" s="171"/>
      <c r="C137" s="171"/>
      <c r="D137" s="56">
        <f>D135+D136</f>
        <v>3705.2901867685109</v>
      </c>
    </row>
    <row r="138" spans="1:7" x14ac:dyDescent="0.35">
      <c r="C138" s="2"/>
    </row>
    <row r="140" spans="1:7" x14ac:dyDescent="0.35">
      <c r="A140" s="167" t="s">
        <v>138</v>
      </c>
      <c r="B140" s="167"/>
      <c r="C140" s="167"/>
      <c r="D140" s="167"/>
      <c r="E140" s="167"/>
      <c r="F140" s="167"/>
      <c r="G140" s="167"/>
    </row>
    <row r="141" spans="1:7" x14ac:dyDescent="0.35">
      <c r="A141" s="61"/>
      <c r="B141" s="61"/>
      <c r="C141" s="62"/>
      <c r="D141" s="63"/>
      <c r="E141" s="64"/>
      <c r="F141" s="12"/>
      <c r="G141" s="12"/>
    </row>
    <row r="142" spans="1:7" ht="31" x14ac:dyDescent="0.35">
      <c r="A142" s="150" t="s">
        <v>123</v>
      </c>
      <c r="B142" s="150"/>
      <c r="C142" s="150" t="s">
        <v>124</v>
      </c>
      <c r="D142" s="150" t="s">
        <v>125</v>
      </c>
      <c r="E142" s="70" t="s">
        <v>126</v>
      </c>
      <c r="F142" s="168" t="s">
        <v>127</v>
      </c>
      <c r="G142" s="70" t="s">
        <v>128</v>
      </c>
    </row>
    <row r="143" spans="1:7" x14ac:dyDescent="0.35">
      <c r="A143" s="150"/>
      <c r="B143" s="150"/>
      <c r="C143" s="150"/>
      <c r="D143" s="150"/>
      <c r="E143" s="70" t="s">
        <v>129</v>
      </c>
      <c r="F143" s="169"/>
      <c r="G143" s="70" t="s">
        <v>130</v>
      </c>
    </row>
    <row r="144" spans="1:7" x14ac:dyDescent="0.35">
      <c r="A144" s="70" t="s">
        <v>131</v>
      </c>
      <c r="B144" s="69" t="s">
        <v>168</v>
      </c>
      <c r="C144" s="65">
        <f>D137</f>
        <v>3705.2901867685109</v>
      </c>
      <c r="D144" s="14">
        <v>1</v>
      </c>
      <c r="E144" s="65">
        <f>C144*D144</f>
        <v>3705.2901867685109</v>
      </c>
      <c r="F144" s="83">
        <f>D16</f>
        <v>1</v>
      </c>
      <c r="G144" s="65">
        <f>(C144*D144*F144)</f>
        <v>3705.2901867685109</v>
      </c>
    </row>
    <row r="145" spans="1:7" x14ac:dyDescent="0.35">
      <c r="A145" s="61"/>
      <c r="B145" s="61"/>
      <c r="C145" s="62"/>
      <c r="D145" s="63"/>
      <c r="E145" s="64"/>
      <c r="F145" s="12"/>
      <c r="G145" s="12"/>
    </row>
    <row r="146" spans="1:7" x14ac:dyDescent="0.35">
      <c r="A146" s="61"/>
      <c r="B146" s="61"/>
      <c r="C146" s="62"/>
      <c r="D146" s="63"/>
      <c r="E146" s="64"/>
      <c r="F146" s="12"/>
      <c r="G146" s="12"/>
    </row>
    <row r="147" spans="1:7" x14ac:dyDescent="0.35">
      <c r="A147" s="170" t="s">
        <v>139</v>
      </c>
      <c r="B147" s="170"/>
      <c r="C147" s="170"/>
      <c r="D147" s="63"/>
      <c r="E147" s="64"/>
      <c r="F147" s="12"/>
      <c r="G147" s="12"/>
    </row>
    <row r="149" spans="1:7" x14ac:dyDescent="0.35">
      <c r="A149" s="163" t="s">
        <v>132</v>
      </c>
      <c r="B149" s="164"/>
      <c r="C149" s="165"/>
    </row>
    <row r="150" spans="1:7" x14ac:dyDescent="0.35">
      <c r="A150" s="45"/>
      <c r="B150" s="44" t="s">
        <v>133</v>
      </c>
      <c r="C150" s="70" t="s">
        <v>134</v>
      </c>
    </row>
    <row r="151" spans="1:7" x14ac:dyDescent="0.35">
      <c r="A151" s="70" t="s">
        <v>1</v>
      </c>
      <c r="B151" s="45" t="s">
        <v>135</v>
      </c>
      <c r="C151" s="66">
        <f>E144</f>
        <v>3705.2901867685109</v>
      </c>
    </row>
    <row r="152" spans="1:7" x14ac:dyDescent="0.35">
      <c r="A152" s="70" t="s">
        <v>3</v>
      </c>
      <c r="B152" s="45" t="s">
        <v>122</v>
      </c>
      <c r="C152" s="65">
        <f>G144</f>
        <v>3705.2901867685109</v>
      </c>
    </row>
    <row r="153" spans="1:7" ht="31" x14ac:dyDescent="0.35">
      <c r="A153" s="70" t="s">
        <v>5</v>
      </c>
      <c r="B153" s="45" t="s">
        <v>136</v>
      </c>
      <c r="C153" s="68">
        <f>G144*12</f>
        <v>44463.482241222133</v>
      </c>
      <c r="D153" s="67"/>
    </row>
    <row r="154" spans="1:7" x14ac:dyDescent="0.35">
      <c r="A154" s="166" t="s">
        <v>137</v>
      </c>
      <c r="B154" s="166"/>
    </row>
  </sheetData>
  <mergeCells count="109">
    <mergeCell ref="A149:C149"/>
    <mergeCell ref="A154:B154"/>
    <mergeCell ref="A140:G140"/>
    <mergeCell ref="A142:B143"/>
    <mergeCell ref="C142:C143"/>
    <mergeCell ref="D142:D143"/>
    <mergeCell ref="F142:F143"/>
    <mergeCell ref="A147:C147"/>
    <mergeCell ref="B133:C133"/>
    <mergeCell ref="B134:C134"/>
    <mergeCell ref="A135:C135"/>
    <mergeCell ref="B136:C136"/>
    <mergeCell ref="A137:C137"/>
    <mergeCell ref="A125:C125"/>
    <mergeCell ref="A128:D128"/>
    <mergeCell ref="B129:C129"/>
    <mergeCell ref="B130:C130"/>
    <mergeCell ref="B131:C131"/>
    <mergeCell ref="B132:C132"/>
    <mergeCell ref="B107:C107"/>
    <mergeCell ref="B108:C108"/>
    <mergeCell ref="B109:C109"/>
    <mergeCell ref="B110:C110"/>
    <mergeCell ref="A111:C111"/>
    <mergeCell ref="A114:D114"/>
    <mergeCell ref="B100:C100"/>
    <mergeCell ref="B101:C101"/>
    <mergeCell ref="B102:C102"/>
    <mergeCell ref="A103:C103"/>
    <mergeCell ref="A105:D105"/>
    <mergeCell ref="B106:C106"/>
    <mergeCell ref="A92:C92"/>
    <mergeCell ref="A94:D94"/>
    <mergeCell ref="B95:C95"/>
    <mergeCell ref="B96:C96"/>
    <mergeCell ref="A97:C97"/>
    <mergeCell ref="A99:D99"/>
    <mergeCell ref="B86:C86"/>
    <mergeCell ref="B87:C87"/>
    <mergeCell ref="B88:C88"/>
    <mergeCell ref="B89:C89"/>
    <mergeCell ref="B90:C90"/>
    <mergeCell ref="B91:C91"/>
    <mergeCell ref="B79:C79"/>
    <mergeCell ref="A80:C80"/>
    <mergeCell ref="A81:C81"/>
    <mergeCell ref="A83:D83"/>
    <mergeCell ref="A84:D84"/>
    <mergeCell ref="B85:C85"/>
    <mergeCell ref="B73:C73"/>
    <mergeCell ref="B74:C74"/>
    <mergeCell ref="B75:C75"/>
    <mergeCell ref="A76:C76"/>
    <mergeCell ref="B77:C77"/>
    <mergeCell ref="B78:C78"/>
    <mergeCell ref="B66:C66"/>
    <mergeCell ref="B67:C67"/>
    <mergeCell ref="B68:C68"/>
    <mergeCell ref="A69:C69"/>
    <mergeCell ref="A71:D71"/>
    <mergeCell ref="B72:C72"/>
    <mergeCell ref="B59:C59"/>
    <mergeCell ref="B60:C60"/>
    <mergeCell ref="B61:C61"/>
    <mergeCell ref="A62:C62"/>
    <mergeCell ref="A64:D64"/>
    <mergeCell ref="B65:C65"/>
    <mergeCell ref="A43:D43"/>
    <mergeCell ref="A52:B52"/>
    <mergeCell ref="A54:B54"/>
    <mergeCell ref="A56:D56"/>
    <mergeCell ref="B57:C57"/>
    <mergeCell ref="B58:C58"/>
    <mergeCell ref="A36:D36"/>
    <mergeCell ref="B37:C37"/>
    <mergeCell ref="B38:C38"/>
    <mergeCell ref="B39:C39"/>
    <mergeCell ref="B40:C40"/>
    <mergeCell ref="A41:C41"/>
    <mergeCell ref="B29:C29"/>
    <mergeCell ref="B30:C30"/>
    <mergeCell ref="B31:C31"/>
    <mergeCell ref="B32:C32"/>
    <mergeCell ref="A33:C33"/>
    <mergeCell ref="A35:D35"/>
    <mergeCell ref="B22:C22"/>
    <mergeCell ref="B23:C23"/>
    <mergeCell ref="A25:D25"/>
    <mergeCell ref="B26:C26"/>
    <mergeCell ref="B27:C27"/>
    <mergeCell ref="B28:C28"/>
    <mergeCell ref="A16:B16"/>
    <mergeCell ref="A17:C17"/>
    <mergeCell ref="A18:D18"/>
    <mergeCell ref="B19:C19"/>
    <mergeCell ref="B20:C20"/>
    <mergeCell ref="B21:C21"/>
    <mergeCell ref="C9:D9"/>
    <mergeCell ref="C10:D10"/>
    <mergeCell ref="C11:D11"/>
    <mergeCell ref="C12:D12"/>
    <mergeCell ref="A14:D14"/>
    <mergeCell ref="A15:B15"/>
    <mergeCell ref="A1:D1"/>
    <mergeCell ref="A2:D2"/>
    <mergeCell ref="A4:D4"/>
    <mergeCell ref="A5:D5"/>
    <mergeCell ref="A6:D6"/>
    <mergeCell ref="A8:D8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Planilha7"/>
  <dimension ref="A1:I154"/>
  <sheetViews>
    <sheetView topLeftCell="B124" workbookViewId="0">
      <selection activeCell="G134" sqref="G134"/>
    </sheetView>
  </sheetViews>
  <sheetFormatPr defaultColWidth="9.1796875" defaultRowHeight="15.5" x14ac:dyDescent="0.35"/>
  <cols>
    <col min="1" max="1" width="3.81640625" style="1" bestFit="1" customWidth="1"/>
    <col min="2" max="2" width="70.453125" style="1" bestFit="1" customWidth="1"/>
    <col min="3" max="3" width="22.1796875" style="1" bestFit="1" customWidth="1"/>
    <col min="4" max="4" width="21.453125" style="1" bestFit="1" customWidth="1"/>
    <col min="5" max="5" width="18.36328125" style="1" bestFit="1" customWidth="1"/>
    <col min="6" max="6" width="18.90625" style="1" bestFit="1" customWidth="1"/>
    <col min="7" max="7" width="13.7265625" style="1" bestFit="1" customWidth="1"/>
    <col min="8" max="9" width="11.90625" style="1" bestFit="1" customWidth="1"/>
    <col min="10" max="10" width="10.81640625" style="1" bestFit="1" customWidth="1"/>
    <col min="11" max="16384" width="9.1796875" style="1"/>
  </cols>
  <sheetData>
    <row r="1" spans="1:4" x14ac:dyDescent="0.35">
      <c r="A1" s="144" t="s">
        <v>87</v>
      </c>
      <c r="B1" s="144"/>
      <c r="C1" s="144"/>
      <c r="D1" s="144"/>
    </row>
    <row r="2" spans="1:4" x14ac:dyDescent="0.35">
      <c r="A2" s="145" t="s">
        <v>80</v>
      </c>
      <c r="B2" s="145"/>
      <c r="C2" s="145"/>
      <c r="D2" s="145"/>
    </row>
    <row r="3" spans="1:4" x14ac:dyDescent="0.35">
      <c r="A3" s="10"/>
      <c r="B3" s="10"/>
      <c r="C3" s="10"/>
      <c r="D3" s="19"/>
    </row>
    <row r="4" spans="1:4" x14ac:dyDescent="0.35">
      <c r="A4" s="146" t="s">
        <v>90</v>
      </c>
      <c r="B4" s="146"/>
      <c r="C4" s="146"/>
      <c r="D4" s="146"/>
    </row>
    <row r="5" spans="1:4" ht="15.75" customHeight="1" x14ac:dyDescent="0.35">
      <c r="A5" s="146" t="s">
        <v>212</v>
      </c>
      <c r="B5" s="146"/>
      <c r="C5" s="146"/>
      <c r="D5" s="146"/>
    </row>
    <row r="6" spans="1:4" ht="15.75" customHeight="1" x14ac:dyDescent="0.35">
      <c r="A6" s="146" t="s">
        <v>86</v>
      </c>
      <c r="B6" s="146"/>
      <c r="C6" s="146"/>
      <c r="D6" s="146"/>
    </row>
    <row r="7" spans="1:4" x14ac:dyDescent="0.35">
      <c r="A7" s="3"/>
      <c r="B7" s="3"/>
      <c r="C7" s="11"/>
      <c r="D7" s="12"/>
    </row>
    <row r="8" spans="1:4" x14ac:dyDescent="0.35">
      <c r="A8" s="147" t="s">
        <v>0</v>
      </c>
      <c r="B8" s="147"/>
      <c r="C8" s="147"/>
      <c r="D8" s="147"/>
    </row>
    <row r="9" spans="1:4" x14ac:dyDescent="0.35">
      <c r="A9" s="39" t="s">
        <v>1</v>
      </c>
      <c r="B9" s="40" t="s">
        <v>2</v>
      </c>
      <c r="C9" s="138" t="s">
        <v>85</v>
      </c>
      <c r="D9" s="138"/>
    </row>
    <row r="10" spans="1:4" x14ac:dyDescent="0.35">
      <c r="A10" s="39" t="s">
        <v>3</v>
      </c>
      <c r="B10" s="40" t="s">
        <v>4</v>
      </c>
      <c r="C10" s="139" t="s">
        <v>84</v>
      </c>
      <c r="D10" s="139"/>
    </row>
    <row r="11" spans="1:4" x14ac:dyDescent="0.35">
      <c r="A11" s="39" t="s">
        <v>5</v>
      </c>
      <c r="B11" s="40" t="s">
        <v>6</v>
      </c>
      <c r="C11" s="140" t="s">
        <v>81</v>
      </c>
      <c r="D11" s="140"/>
    </row>
    <row r="12" spans="1:4" x14ac:dyDescent="0.35">
      <c r="A12" s="39" t="s">
        <v>7</v>
      </c>
      <c r="B12" s="40" t="s">
        <v>8</v>
      </c>
      <c r="C12" s="141">
        <v>12</v>
      </c>
      <c r="D12" s="141"/>
    </row>
    <row r="13" spans="1:4" x14ac:dyDescent="0.35">
      <c r="A13" s="20"/>
      <c r="B13" s="4"/>
      <c r="C13" s="5"/>
      <c r="D13" s="12"/>
    </row>
    <row r="14" spans="1:4" x14ac:dyDescent="0.35">
      <c r="A14" s="142" t="s">
        <v>25</v>
      </c>
      <c r="B14" s="142"/>
      <c r="C14" s="142"/>
      <c r="D14" s="142"/>
    </row>
    <row r="15" spans="1:4" ht="31.5" customHeight="1" x14ac:dyDescent="0.35">
      <c r="A15" s="143" t="s">
        <v>82</v>
      </c>
      <c r="B15" s="143"/>
      <c r="C15" s="6" t="s">
        <v>26</v>
      </c>
      <c r="D15" s="50" t="s">
        <v>117</v>
      </c>
    </row>
    <row r="16" spans="1:4" x14ac:dyDescent="0.35">
      <c r="A16" s="152" t="s">
        <v>88</v>
      </c>
      <c r="B16" s="152"/>
      <c r="C16" s="18" t="s">
        <v>83</v>
      </c>
      <c r="D16" s="60">
        <v>10</v>
      </c>
    </row>
    <row r="17" spans="1:5" x14ac:dyDescent="0.35">
      <c r="A17" s="153"/>
      <c r="B17" s="153"/>
      <c r="C17" s="153"/>
      <c r="D17" s="12"/>
    </row>
    <row r="18" spans="1:5" x14ac:dyDescent="0.35">
      <c r="A18" s="147" t="s">
        <v>9</v>
      </c>
      <c r="B18" s="147"/>
      <c r="C18" s="147"/>
      <c r="D18" s="147"/>
    </row>
    <row r="19" spans="1:5" x14ac:dyDescent="0.35">
      <c r="A19" s="33">
        <v>1</v>
      </c>
      <c r="B19" s="148" t="s">
        <v>10</v>
      </c>
      <c r="C19" s="148"/>
      <c r="D19" s="34" t="s">
        <v>88</v>
      </c>
    </row>
    <row r="20" spans="1:5" x14ac:dyDescent="0.35">
      <c r="A20" s="33">
        <v>2</v>
      </c>
      <c r="B20" s="148" t="s">
        <v>27</v>
      </c>
      <c r="C20" s="148"/>
      <c r="D20" s="35" t="s">
        <v>89</v>
      </c>
    </row>
    <row r="21" spans="1:5" ht="39" customHeight="1" x14ac:dyDescent="0.35">
      <c r="A21" s="33">
        <v>3</v>
      </c>
      <c r="B21" s="154" t="s">
        <v>214</v>
      </c>
      <c r="C21" s="154"/>
      <c r="D21" s="36">
        <f>(1354.69/220)*200</f>
        <v>1231.5363636363636</v>
      </c>
      <c r="E21" s="110" t="s">
        <v>213</v>
      </c>
    </row>
    <row r="22" spans="1:5" x14ac:dyDescent="0.35">
      <c r="A22" s="33">
        <v>4</v>
      </c>
      <c r="B22" s="148" t="s">
        <v>11</v>
      </c>
      <c r="C22" s="148"/>
      <c r="D22" s="37" t="str">
        <f>C11</f>
        <v>SEEAC/MT</v>
      </c>
    </row>
    <row r="23" spans="1:5" x14ac:dyDescent="0.35">
      <c r="A23" s="33">
        <v>5</v>
      </c>
      <c r="B23" s="148" t="s">
        <v>12</v>
      </c>
      <c r="C23" s="148"/>
      <c r="D23" s="38">
        <v>43831</v>
      </c>
    </row>
    <row r="24" spans="1:5" x14ac:dyDescent="0.35">
      <c r="A24" s="12"/>
      <c r="B24" s="12"/>
      <c r="C24" s="12"/>
      <c r="D24" s="12"/>
    </row>
    <row r="25" spans="1:5" x14ac:dyDescent="0.35">
      <c r="A25" s="149" t="s">
        <v>23</v>
      </c>
      <c r="B25" s="149"/>
      <c r="C25" s="149"/>
      <c r="D25" s="149"/>
    </row>
    <row r="26" spans="1:5" x14ac:dyDescent="0.35">
      <c r="A26" s="15">
        <v>1</v>
      </c>
      <c r="B26" s="150" t="s">
        <v>13</v>
      </c>
      <c r="C26" s="150"/>
      <c r="D26" s="15" t="s">
        <v>14</v>
      </c>
    </row>
    <row r="27" spans="1:5" x14ac:dyDescent="0.35">
      <c r="A27" s="14" t="s">
        <v>1</v>
      </c>
      <c r="B27" s="151" t="s">
        <v>119</v>
      </c>
      <c r="C27" s="151"/>
      <c r="D27" s="24">
        <f>(D21/220)*220</f>
        <v>1231.5363636363636</v>
      </c>
    </row>
    <row r="28" spans="1:5" x14ac:dyDescent="0.35">
      <c r="A28" s="14" t="s">
        <v>3</v>
      </c>
      <c r="B28" s="151" t="s">
        <v>64</v>
      </c>
      <c r="C28" s="151"/>
      <c r="D28" s="24"/>
    </row>
    <row r="29" spans="1:5" x14ac:dyDescent="0.35">
      <c r="A29" s="14" t="s">
        <v>5</v>
      </c>
      <c r="B29" s="151" t="s">
        <v>65</v>
      </c>
      <c r="C29" s="151"/>
      <c r="D29" s="24"/>
    </row>
    <row r="30" spans="1:5" x14ac:dyDescent="0.35">
      <c r="A30" s="14" t="s">
        <v>7</v>
      </c>
      <c r="B30" s="151" t="s">
        <v>66</v>
      </c>
      <c r="C30" s="151"/>
      <c r="D30" s="24"/>
    </row>
    <row r="31" spans="1:5" x14ac:dyDescent="0.35">
      <c r="A31" s="14" t="s">
        <v>15</v>
      </c>
      <c r="B31" s="151" t="s">
        <v>67</v>
      </c>
      <c r="C31" s="151"/>
      <c r="D31" s="24"/>
    </row>
    <row r="32" spans="1:5" x14ac:dyDescent="0.35">
      <c r="A32" s="14" t="s">
        <v>16</v>
      </c>
      <c r="B32" s="158" t="s">
        <v>91</v>
      </c>
      <c r="C32" s="158"/>
      <c r="D32" s="24">
        <v>26.49</v>
      </c>
    </row>
    <row r="33" spans="1:6" x14ac:dyDescent="0.35">
      <c r="A33" s="150" t="s">
        <v>68</v>
      </c>
      <c r="B33" s="150"/>
      <c r="C33" s="150"/>
      <c r="D33" s="25">
        <f>SUM(D27:D32)</f>
        <v>1258.0263636363636</v>
      </c>
    </row>
    <row r="34" spans="1:6" x14ac:dyDescent="0.35">
      <c r="A34" s="12"/>
      <c r="B34" s="12"/>
      <c r="C34" s="12"/>
      <c r="D34" s="12"/>
    </row>
    <row r="35" spans="1:6" x14ac:dyDescent="0.35">
      <c r="A35" s="149" t="s">
        <v>60</v>
      </c>
      <c r="B35" s="149"/>
      <c r="C35" s="149"/>
      <c r="D35" s="149"/>
    </row>
    <row r="36" spans="1:6" x14ac:dyDescent="0.35">
      <c r="A36" s="155" t="s">
        <v>28</v>
      </c>
      <c r="B36" s="155"/>
      <c r="C36" s="155"/>
      <c r="D36" s="155"/>
    </row>
    <row r="37" spans="1:6" x14ac:dyDescent="0.35">
      <c r="A37" s="15" t="s">
        <v>29</v>
      </c>
      <c r="B37" s="156" t="s">
        <v>30</v>
      </c>
      <c r="C37" s="156"/>
      <c r="D37" s="15" t="s">
        <v>14</v>
      </c>
    </row>
    <row r="38" spans="1:6" x14ac:dyDescent="0.35">
      <c r="A38" s="14" t="s">
        <v>1</v>
      </c>
      <c r="B38" s="151" t="s">
        <v>24</v>
      </c>
      <c r="C38" s="151"/>
      <c r="D38" s="24">
        <f>D33/12</f>
        <v>104.8355303030303</v>
      </c>
    </row>
    <row r="39" spans="1:6" x14ac:dyDescent="0.35">
      <c r="A39" s="14" t="s">
        <v>3</v>
      </c>
      <c r="B39" s="157" t="s">
        <v>69</v>
      </c>
      <c r="C39" s="157"/>
      <c r="D39" s="24">
        <f>D33/12</f>
        <v>104.8355303030303</v>
      </c>
      <c r="F39" s="1">
        <f>8.33+8.33+2.78</f>
        <v>19.440000000000001</v>
      </c>
    </row>
    <row r="40" spans="1:6" x14ac:dyDescent="0.35">
      <c r="A40" s="14" t="s">
        <v>5</v>
      </c>
      <c r="B40" s="151" t="s">
        <v>70</v>
      </c>
      <c r="C40" s="151"/>
      <c r="D40" s="24">
        <f>D39/3</f>
        <v>34.945176767676763</v>
      </c>
    </row>
    <row r="41" spans="1:6" x14ac:dyDescent="0.35">
      <c r="A41" s="150" t="s">
        <v>68</v>
      </c>
      <c r="B41" s="150"/>
      <c r="C41" s="150"/>
      <c r="D41" s="25">
        <f>SUM(D38:D40)</f>
        <v>244.61623737373736</v>
      </c>
    </row>
    <row r="42" spans="1:6" x14ac:dyDescent="0.35">
      <c r="A42" s="12"/>
      <c r="B42" s="12"/>
      <c r="C42" s="12"/>
      <c r="D42" s="12"/>
    </row>
    <row r="43" spans="1:6" ht="32.25" customHeight="1" x14ac:dyDescent="0.35">
      <c r="A43" s="159" t="s">
        <v>31</v>
      </c>
      <c r="B43" s="159"/>
      <c r="C43" s="159"/>
      <c r="D43" s="159"/>
    </row>
    <row r="44" spans="1:6" x14ac:dyDescent="0.35">
      <c r="A44" s="15" t="s">
        <v>32</v>
      </c>
      <c r="B44" s="15" t="s">
        <v>33</v>
      </c>
      <c r="C44" s="15" t="s">
        <v>34</v>
      </c>
      <c r="D44" s="15" t="s">
        <v>14</v>
      </c>
    </row>
    <row r="45" spans="1:6" x14ac:dyDescent="0.35">
      <c r="A45" s="14" t="s">
        <v>1</v>
      </c>
      <c r="B45" s="8" t="s">
        <v>35</v>
      </c>
      <c r="C45" s="9">
        <v>0.2</v>
      </c>
      <c r="D45" s="24">
        <f>(D33+D41)*C45</f>
        <v>300.52852020202016</v>
      </c>
    </row>
    <row r="46" spans="1:6" x14ac:dyDescent="0.35">
      <c r="A46" s="14" t="s">
        <v>3</v>
      </c>
      <c r="B46" s="8" t="s">
        <v>36</v>
      </c>
      <c r="C46" s="9">
        <v>2.5000000000000001E-2</v>
      </c>
      <c r="D46" s="24">
        <f>(D33+D41)*C46</f>
        <v>37.56606502525252</v>
      </c>
    </row>
    <row r="47" spans="1:6" x14ac:dyDescent="0.35">
      <c r="A47" s="14" t="s">
        <v>5</v>
      </c>
      <c r="B47" s="58" t="s">
        <v>118</v>
      </c>
      <c r="C47" s="59">
        <v>0.02</v>
      </c>
      <c r="D47" s="24">
        <f>(D33+D41)*C47</f>
        <v>30.052852020202018</v>
      </c>
    </row>
    <row r="48" spans="1:6" x14ac:dyDescent="0.35">
      <c r="A48" s="14" t="s">
        <v>7</v>
      </c>
      <c r="B48" s="8" t="s">
        <v>37</v>
      </c>
      <c r="C48" s="9">
        <v>1.4999999999999999E-2</v>
      </c>
      <c r="D48" s="24">
        <f>(D33+D41)*C48</f>
        <v>22.539639015151511</v>
      </c>
    </row>
    <row r="49" spans="1:5" x14ac:dyDescent="0.35">
      <c r="A49" s="14" t="s">
        <v>15</v>
      </c>
      <c r="B49" s="8" t="s">
        <v>38</v>
      </c>
      <c r="C49" s="9">
        <v>0.01</v>
      </c>
      <c r="D49" s="24">
        <f>(D33+D41)*C49</f>
        <v>15.026426010101009</v>
      </c>
    </row>
    <row r="50" spans="1:5" x14ac:dyDescent="0.35">
      <c r="A50" s="14" t="s">
        <v>16</v>
      </c>
      <c r="B50" s="8" t="s">
        <v>39</v>
      </c>
      <c r="C50" s="9">
        <v>6.0000000000000001E-3</v>
      </c>
      <c r="D50" s="24">
        <f>(D33+D41)*C50</f>
        <v>9.0158556060606045</v>
      </c>
      <c r="E50" s="114" t="s">
        <v>216</v>
      </c>
    </row>
    <row r="51" spans="1:5" x14ac:dyDescent="0.35">
      <c r="A51" s="14" t="s">
        <v>17</v>
      </c>
      <c r="B51" s="8" t="s">
        <v>40</v>
      </c>
      <c r="C51" s="9">
        <v>2E-3</v>
      </c>
      <c r="D51" s="24">
        <f>(D33+D41)*C51</f>
        <v>3.0052852020202017</v>
      </c>
    </row>
    <row r="52" spans="1:5" x14ac:dyDescent="0.35">
      <c r="A52" s="160" t="s">
        <v>71</v>
      </c>
      <c r="B52" s="160"/>
      <c r="C52" s="53">
        <f>SUM(C45:C51)</f>
        <v>0.27800000000000002</v>
      </c>
      <c r="D52" s="54">
        <f>(D33+D41)*C52</f>
        <v>417.7346430808081</v>
      </c>
    </row>
    <row r="53" spans="1:5" x14ac:dyDescent="0.35">
      <c r="A53" s="14" t="s">
        <v>18</v>
      </c>
      <c r="B53" s="8" t="s">
        <v>41</v>
      </c>
      <c r="C53" s="9">
        <v>0.08</v>
      </c>
      <c r="D53" s="24">
        <f>(D33+D41)*C53</f>
        <v>120.21140808080807</v>
      </c>
    </row>
    <row r="54" spans="1:5" x14ac:dyDescent="0.35">
      <c r="A54" s="150" t="s">
        <v>72</v>
      </c>
      <c r="B54" s="150"/>
      <c r="C54" s="9">
        <f>SUM(C52:C53)</f>
        <v>0.35800000000000004</v>
      </c>
      <c r="D54" s="25">
        <f>SUM(D52:D53)</f>
        <v>537.9460511616162</v>
      </c>
    </row>
    <row r="55" spans="1:5" x14ac:dyDescent="0.35">
      <c r="A55" s="12"/>
      <c r="B55" s="12"/>
      <c r="C55" s="12"/>
      <c r="D55" s="12"/>
    </row>
    <row r="56" spans="1:5" x14ac:dyDescent="0.35">
      <c r="A56" s="149" t="s">
        <v>42</v>
      </c>
      <c r="B56" s="149"/>
      <c r="C56" s="149"/>
      <c r="D56" s="149"/>
    </row>
    <row r="57" spans="1:5" x14ac:dyDescent="0.35">
      <c r="A57" s="15" t="s">
        <v>43</v>
      </c>
      <c r="B57" s="150" t="s">
        <v>19</v>
      </c>
      <c r="C57" s="150"/>
      <c r="D57" s="15" t="s">
        <v>14</v>
      </c>
    </row>
    <row r="58" spans="1:5" x14ac:dyDescent="0.35">
      <c r="A58" s="14" t="s">
        <v>1</v>
      </c>
      <c r="B58" s="151" t="s">
        <v>121</v>
      </c>
      <c r="C58" s="151"/>
      <c r="D58" s="24">
        <f>(4.1*2*22)-(D21*6%)</f>
        <v>106.50781818181817</v>
      </c>
    </row>
    <row r="59" spans="1:5" x14ac:dyDescent="0.35">
      <c r="A59" s="14" t="s">
        <v>3</v>
      </c>
      <c r="B59" s="151" t="s">
        <v>115</v>
      </c>
      <c r="C59" s="151"/>
      <c r="D59" s="24">
        <f>(15*22)-(15*22*5%)</f>
        <v>313.5</v>
      </c>
    </row>
    <row r="60" spans="1:5" x14ac:dyDescent="0.35">
      <c r="A60" s="14" t="s">
        <v>5</v>
      </c>
      <c r="B60" s="151" t="s">
        <v>116</v>
      </c>
      <c r="C60" s="151"/>
      <c r="D60" s="24">
        <v>110</v>
      </c>
    </row>
    <row r="61" spans="1:5" x14ac:dyDescent="0.35">
      <c r="A61" s="14" t="s">
        <v>7</v>
      </c>
      <c r="B61" s="151" t="s">
        <v>63</v>
      </c>
      <c r="C61" s="151"/>
      <c r="D61" s="24"/>
    </row>
    <row r="62" spans="1:5" x14ac:dyDescent="0.35">
      <c r="A62" s="150" t="s">
        <v>68</v>
      </c>
      <c r="B62" s="150"/>
      <c r="C62" s="150"/>
      <c r="D62" s="25">
        <f>SUM(D58:D61)</f>
        <v>530.00781818181815</v>
      </c>
    </row>
    <row r="63" spans="1:5" x14ac:dyDescent="0.35">
      <c r="A63" s="12"/>
      <c r="B63" s="12"/>
      <c r="C63" s="12"/>
      <c r="D63" s="12"/>
    </row>
    <row r="64" spans="1:5" x14ac:dyDescent="0.35">
      <c r="A64" s="149" t="s">
        <v>44</v>
      </c>
      <c r="B64" s="149"/>
      <c r="C64" s="149"/>
      <c r="D64" s="149"/>
    </row>
    <row r="65" spans="1:4" x14ac:dyDescent="0.35">
      <c r="A65" s="15">
        <v>2</v>
      </c>
      <c r="B65" s="150" t="s">
        <v>45</v>
      </c>
      <c r="C65" s="150"/>
      <c r="D65" s="15" t="s">
        <v>14</v>
      </c>
    </row>
    <row r="66" spans="1:4" x14ac:dyDescent="0.35">
      <c r="A66" s="14" t="s">
        <v>29</v>
      </c>
      <c r="B66" s="151" t="s">
        <v>30</v>
      </c>
      <c r="C66" s="151"/>
      <c r="D66" s="26">
        <f>D41</f>
        <v>244.61623737373736</v>
      </c>
    </row>
    <row r="67" spans="1:4" x14ac:dyDescent="0.35">
      <c r="A67" s="14" t="s">
        <v>32</v>
      </c>
      <c r="B67" s="151" t="s">
        <v>33</v>
      </c>
      <c r="C67" s="151"/>
      <c r="D67" s="26">
        <f>D54</f>
        <v>537.9460511616162</v>
      </c>
    </row>
    <row r="68" spans="1:4" x14ac:dyDescent="0.35">
      <c r="A68" s="14" t="s">
        <v>43</v>
      </c>
      <c r="B68" s="151" t="s">
        <v>19</v>
      </c>
      <c r="C68" s="151"/>
      <c r="D68" s="26">
        <f>D62</f>
        <v>530.00781818181815</v>
      </c>
    </row>
    <row r="69" spans="1:4" ht="15.75" customHeight="1" x14ac:dyDescent="0.35">
      <c r="A69" s="150" t="s">
        <v>68</v>
      </c>
      <c r="B69" s="150"/>
      <c r="C69" s="150"/>
      <c r="D69" s="27">
        <f>SUM(D66:D68)</f>
        <v>1312.5701067171717</v>
      </c>
    </row>
    <row r="70" spans="1:4" x14ac:dyDescent="0.35">
      <c r="A70" s="21"/>
      <c r="B70" s="12"/>
      <c r="C70" s="12"/>
      <c r="D70" s="12"/>
    </row>
    <row r="71" spans="1:4" x14ac:dyDescent="0.35">
      <c r="A71" s="149" t="s">
        <v>46</v>
      </c>
      <c r="B71" s="149"/>
      <c r="C71" s="149"/>
      <c r="D71" s="149"/>
    </row>
    <row r="72" spans="1:4" x14ac:dyDescent="0.35">
      <c r="A72" s="15">
        <v>3</v>
      </c>
      <c r="B72" s="150" t="s">
        <v>22</v>
      </c>
      <c r="C72" s="150"/>
      <c r="D72" s="15" t="s">
        <v>14</v>
      </c>
    </row>
    <row r="73" spans="1:4" x14ac:dyDescent="0.35">
      <c r="A73" s="57" t="s">
        <v>1</v>
      </c>
      <c r="B73" s="157" t="s">
        <v>47</v>
      </c>
      <c r="C73" s="157"/>
      <c r="D73" s="30">
        <f>(D33+D69-D52)/12</f>
        <v>179.40515227272729</v>
      </c>
    </row>
    <row r="74" spans="1:4" x14ac:dyDescent="0.35">
      <c r="A74" s="57" t="s">
        <v>3</v>
      </c>
      <c r="B74" s="157" t="s">
        <v>48</v>
      </c>
      <c r="C74" s="157"/>
      <c r="D74" s="31">
        <f>D73*8%</f>
        <v>14.352412181818183</v>
      </c>
    </row>
    <row r="75" spans="1:4" x14ac:dyDescent="0.35">
      <c r="A75" s="57" t="s">
        <v>5</v>
      </c>
      <c r="B75" s="157" t="s">
        <v>49</v>
      </c>
      <c r="C75" s="157"/>
      <c r="D75" s="31">
        <f>(D53*50%)</f>
        <v>60.105704040404035</v>
      </c>
    </row>
    <row r="76" spans="1:4" ht="15.75" customHeight="1" x14ac:dyDescent="0.35">
      <c r="A76" s="161" t="s">
        <v>73</v>
      </c>
      <c r="B76" s="161"/>
      <c r="C76" s="161"/>
      <c r="D76" s="32">
        <f>(D73+D75)*37.71%</f>
        <v>90.319543915681834</v>
      </c>
    </row>
    <row r="77" spans="1:4" x14ac:dyDescent="0.35">
      <c r="A77" s="57" t="s">
        <v>7</v>
      </c>
      <c r="B77" s="157" t="s">
        <v>74</v>
      </c>
      <c r="C77" s="157"/>
      <c r="D77" s="31">
        <f>(D33+D69)/12</f>
        <v>214.2163725294613</v>
      </c>
    </row>
    <row r="78" spans="1:4" ht="31.5" customHeight="1" x14ac:dyDescent="0.35">
      <c r="A78" s="14" t="s">
        <v>15</v>
      </c>
      <c r="B78" s="151" t="s">
        <v>50</v>
      </c>
      <c r="C78" s="151"/>
      <c r="D78" s="30">
        <f>(D77*C54)</f>
        <v>76.689461365547146</v>
      </c>
    </row>
    <row r="79" spans="1:4" x14ac:dyDescent="0.35">
      <c r="A79" s="14" t="s">
        <v>16</v>
      </c>
      <c r="B79" s="151" t="s">
        <v>51</v>
      </c>
      <c r="C79" s="151"/>
      <c r="D79" s="30">
        <f>D75</f>
        <v>60.105704040404035</v>
      </c>
    </row>
    <row r="80" spans="1:4" ht="15.75" customHeight="1" x14ac:dyDescent="0.35">
      <c r="A80" s="160" t="s">
        <v>75</v>
      </c>
      <c r="B80" s="160"/>
      <c r="C80" s="160"/>
      <c r="D80" s="32">
        <f>(D77+D79)*37.71%</f>
        <v>103.44685507449621</v>
      </c>
    </row>
    <row r="81" spans="1:6" ht="15.75" customHeight="1" x14ac:dyDescent="0.35">
      <c r="A81" s="150" t="s">
        <v>68</v>
      </c>
      <c r="B81" s="150"/>
      <c r="C81" s="150"/>
      <c r="D81" s="55">
        <f>(D76+D80)-5.76</f>
        <v>188.00639899017807</v>
      </c>
    </row>
    <row r="82" spans="1:6" x14ac:dyDescent="0.35">
      <c r="A82" s="12"/>
      <c r="B82" s="12"/>
      <c r="C82" s="12"/>
      <c r="D82" s="12"/>
    </row>
    <row r="83" spans="1:6" x14ac:dyDescent="0.35">
      <c r="A83" s="149" t="s">
        <v>52</v>
      </c>
      <c r="B83" s="149"/>
      <c r="C83" s="149"/>
      <c r="D83" s="149"/>
    </row>
    <row r="84" spans="1:6" x14ac:dyDescent="0.35">
      <c r="A84" s="155" t="s">
        <v>53</v>
      </c>
      <c r="B84" s="155"/>
      <c r="C84" s="155"/>
      <c r="D84" s="155"/>
    </row>
    <row r="85" spans="1:6" x14ac:dyDescent="0.35">
      <c r="A85" s="15" t="s">
        <v>20</v>
      </c>
      <c r="B85" s="150" t="s">
        <v>54</v>
      </c>
      <c r="C85" s="150"/>
      <c r="D85" s="15" t="s">
        <v>14</v>
      </c>
      <c r="F85" s="7"/>
    </row>
    <row r="86" spans="1:6" x14ac:dyDescent="0.35">
      <c r="A86" s="14" t="s">
        <v>1</v>
      </c>
      <c r="B86" s="151" t="s">
        <v>92</v>
      </c>
      <c r="C86" s="151"/>
      <c r="D86" s="28"/>
    </row>
    <row r="87" spans="1:6" x14ac:dyDescent="0.35">
      <c r="A87" s="14" t="s">
        <v>3</v>
      </c>
      <c r="B87" s="151" t="s">
        <v>93</v>
      </c>
      <c r="C87" s="151"/>
      <c r="D87" s="29">
        <f>(D33+D69+D81)/30*29.1991/12</f>
        <v>223.74644733959454</v>
      </c>
    </row>
    <row r="88" spans="1:6" x14ac:dyDescent="0.35">
      <c r="A88" s="14" t="s">
        <v>5</v>
      </c>
      <c r="B88" s="151" t="s">
        <v>94</v>
      </c>
      <c r="C88" s="151"/>
      <c r="D88" s="26"/>
    </row>
    <row r="89" spans="1:6" x14ac:dyDescent="0.35">
      <c r="A89" s="14" t="s">
        <v>7</v>
      </c>
      <c r="B89" s="151" t="s">
        <v>95</v>
      </c>
      <c r="C89" s="151"/>
      <c r="D89" s="26"/>
    </row>
    <row r="90" spans="1:6" x14ac:dyDescent="0.35">
      <c r="A90" s="14" t="s">
        <v>15</v>
      </c>
      <c r="B90" s="151" t="s">
        <v>96</v>
      </c>
      <c r="C90" s="151"/>
      <c r="D90" s="26"/>
    </row>
    <row r="91" spans="1:6" x14ac:dyDescent="0.35">
      <c r="A91" s="14" t="s">
        <v>16</v>
      </c>
      <c r="B91" s="151" t="s">
        <v>97</v>
      </c>
      <c r="C91" s="151"/>
      <c r="D91" s="14"/>
    </row>
    <row r="92" spans="1:6" ht="15.75" customHeight="1" x14ac:dyDescent="0.35">
      <c r="A92" s="150" t="s">
        <v>72</v>
      </c>
      <c r="B92" s="150"/>
      <c r="C92" s="150"/>
      <c r="D92" s="27">
        <f>SUM(D86:D91)</f>
        <v>223.74644733959454</v>
      </c>
    </row>
    <row r="93" spans="1:6" x14ac:dyDescent="0.35">
      <c r="A93" s="12"/>
      <c r="B93" s="12"/>
      <c r="C93" s="12"/>
      <c r="D93" s="12"/>
    </row>
    <row r="94" spans="1:6" x14ac:dyDescent="0.35">
      <c r="A94" s="149" t="s">
        <v>55</v>
      </c>
      <c r="B94" s="149"/>
      <c r="C94" s="149"/>
      <c r="D94" s="149"/>
    </row>
    <row r="95" spans="1:6" x14ac:dyDescent="0.35">
      <c r="A95" s="15" t="s">
        <v>21</v>
      </c>
      <c r="B95" s="150" t="s">
        <v>56</v>
      </c>
      <c r="C95" s="150"/>
      <c r="D95" s="15" t="s">
        <v>14</v>
      </c>
    </row>
    <row r="96" spans="1:6" x14ac:dyDescent="0.35">
      <c r="A96" s="14" t="s">
        <v>1</v>
      </c>
      <c r="B96" s="151" t="s">
        <v>98</v>
      </c>
      <c r="C96" s="151"/>
      <c r="D96" s="24"/>
    </row>
    <row r="97" spans="1:4" ht="15.75" customHeight="1" x14ac:dyDescent="0.35">
      <c r="A97" s="150" t="s">
        <v>68</v>
      </c>
      <c r="B97" s="150"/>
      <c r="C97" s="150"/>
      <c r="D97" s="25">
        <v>0</v>
      </c>
    </row>
    <row r="98" spans="1:4" x14ac:dyDescent="0.35">
      <c r="A98" s="12"/>
      <c r="B98" s="12"/>
      <c r="C98" s="12"/>
      <c r="D98" s="12"/>
    </row>
    <row r="99" spans="1:4" x14ac:dyDescent="0.35">
      <c r="A99" s="149" t="s">
        <v>57</v>
      </c>
      <c r="B99" s="149"/>
      <c r="C99" s="149"/>
      <c r="D99" s="149"/>
    </row>
    <row r="100" spans="1:4" x14ac:dyDescent="0.35">
      <c r="A100" s="15">
        <v>4</v>
      </c>
      <c r="B100" s="162" t="s">
        <v>58</v>
      </c>
      <c r="C100" s="162"/>
      <c r="D100" s="15" t="s">
        <v>14</v>
      </c>
    </row>
    <row r="101" spans="1:4" x14ac:dyDescent="0.35">
      <c r="A101" s="14" t="s">
        <v>20</v>
      </c>
      <c r="B101" s="151" t="s">
        <v>99</v>
      </c>
      <c r="C101" s="151"/>
      <c r="D101" s="26">
        <f>D92</f>
        <v>223.74644733959454</v>
      </c>
    </row>
    <row r="102" spans="1:4" x14ac:dyDescent="0.35">
      <c r="A102" s="14" t="s">
        <v>21</v>
      </c>
      <c r="B102" s="151" t="s">
        <v>100</v>
      </c>
      <c r="C102" s="151"/>
      <c r="D102" s="26"/>
    </row>
    <row r="103" spans="1:4" ht="15.75" customHeight="1" x14ac:dyDescent="0.35">
      <c r="A103" s="150" t="s">
        <v>68</v>
      </c>
      <c r="B103" s="150"/>
      <c r="C103" s="150"/>
      <c r="D103" s="27">
        <f>SUM(D101:D102)</f>
        <v>223.74644733959454</v>
      </c>
    </row>
    <row r="104" spans="1:4" x14ac:dyDescent="0.35">
      <c r="A104" s="12"/>
      <c r="B104" s="12"/>
      <c r="C104" s="12"/>
      <c r="D104" s="12"/>
    </row>
    <row r="105" spans="1:4" x14ac:dyDescent="0.35">
      <c r="A105" s="149" t="s">
        <v>61</v>
      </c>
      <c r="B105" s="149"/>
      <c r="C105" s="149"/>
      <c r="D105" s="149"/>
    </row>
    <row r="106" spans="1:4" x14ac:dyDescent="0.35">
      <c r="A106" s="15">
        <v>5</v>
      </c>
      <c r="B106" s="150" t="s">
        <v>76</v>
      </c>
      <c r="C106" s="150"/>
      <c r="D106" s="15" t="s">
        <v>14</v>
      </c>
    </row>
    <row r="107" spans="1:4" x14ac:dyDescent="0.35">
      <c r="A107" s="14" t="s">
        <v>1</v>
      </c>
      <c r="B107" s="156" t="s">
        <v>77</v>
      </c>
      <c r="C107" s="156"/>
      <c r="D107" s="23">
        <f>Uniforme!O8</f>
        <v>129.98122222222221</v>
      </c>
    </row>
    <row r="108" spans="1:4" x14ac:dyDescent="0.35">
      <c r="A108" s="14" t="s">
        <v>3</v>
      </c>
      <c r="B108" s="151" t="s">
        <v>101</v>
      </c>
      <c r="C108" s="151"/>
      <c r="D108" s="24"/>
    </row>
    <row r="109" spans="1:4" x14ac:dyDescent="0.35">
      <c r="A109" s="14" t="s">
        <v>5</v>
      </c>
      <c r="B109" s="151" t="s">
        <v>102</v>
      </c>
      <c r="C109" s="151"/>
      <c r="D109" s="24"/>
    </row>
    <row r="110" spans="1:4" x14ac:dyDescent="0.35">
      <c r="A110" s="14" t="s">
        <v>7</v>
      </c>
      <c r="B110" s="151" t="s">
        <v>78</v>
      </c>
      <c r="C110" s="151"/>
      <c r="D110" s="24"/>
    </row>
    <row r="111" spans="1:4" ht="16.5" customHeight="1" x14ac:dyDescent="0.35">
      <c r="A111" s="150" t="s">
        <v>72</v>
      </c>
      <c r="B111" s="150"/>
      <c r="C111" s="150"/>
      <c r="D111" s="25">
        <f>SUM(D107:D110)</f>
        <v>129.98122222222221</v>
      </c>
    </row>
    <row r="112" spans="1:4" x14ac:dyDescent="0.35">
      <c r="A112" s="12"/>
      <c r="B112" s="12"/>
      <c r="C112" s="12"/>
      <c r="D112" s="12"/>
    </row>
    <row r="113" spans="1:9" x14ac:dyDescent="0.35">
      <c r="A113" s="12"/>
      <c r="B113" s="12"/>
      <c r="C113" s="12"/>
      <c r="D113" s="12"/>
    </row>
    <row r="114" spans="1:9" x14ac:dyDescent="0.35">
      <c r="A114" s="147" t="s">
        <v>103</v>
      </c>
      <c r="B114" s="147"/>
      <c r="C114" s="147"/>
      <c r="D114" s="147"/>
      <c r="E114" s="112"/>
      <c r="F114" s="112"/>
      <c r="G114" s="112"/>
      <c r="H114" s="112"/>
      <c r="I114" s="112"/>
    </row>
    <row r="115" spans="1:9" x14ac:dyDescent="0.35">
      <c r="A115" s="41"/>
      <c r="B115" s="40"/>
      <c r="C115" s="42"/>
      <c r="D115" s="43"/>
      <c r="E115" s="112"/>
      <c r="F115" s="112"/>
      <c r="G115" s="112"/>
      <c r="H115" s="112"/>
      <c r="I115" s="112"/>
    </row>
    <row r="116" spans="1:9" x14ac:dyDescent="0.35">
      <c r="A116" s="15">
        <v>6</v>
      </c>
      <c r="B116" s="44" t="s">
        <v>104</v>
      </c>
      <c r="C116" s="15" t="s">
        <v>34</v>
      </c>
      <c r="D116" s="15" t="s">
        <v>14</v>
      </c>
    </row>
    <row r="117" spans="1:9" x14ac:dyDescent="0.35">
      <c r="A117" s="15" t="s">
        <v>1</v>
      </c>
      <c r="B117" s="45" t="s">
        <v>105</v>
      </c>
      <c r="C117" s="46">
        <v>0.06</v>
      </c>
      <c r="D117" s="126">
        <f>(D33+D69+D81+D103+D111)*C117</f>
        <v>186.73983233433182</v>
      </c>
      <c r="E117" s="129"/>
      <c r="F117" s="2"/>
      <c r="G117" s="113"/>
      <c r="H117" s="2"/>
      <c r="I117" s="111"/>
    </row>
    <row r="118" spans="1:9" x14ac:dyDescent="0.35">
      <c r="A118" s="15" t="s">
        <v>3</v>
      </c>
      <c r="B118" s="45" t="s">
        <v>106</v>
      </c>
      <c r="C118" s="9">
        <v>6.7900000000000002E-2</v>
      </c>
      <c r="D118" s="126">
        <f>(D33+D69+D81+D103+D111)*C118</f>
        <v>211.32724359168552</v>
      </c>
      <c r="E118" s="130"/>
    </row>
    <row r="119" spans="1:9" x14ac:dyDescent="0.35">
      <c r="A119" s="15" t="s">
        <v>5</v>
      </c>
      <c r="B119" s="45" t="s">
        <v>107</v>
      </c>
      <c r="C119" s="14" t="s">
        <v>108</v>
      </c>
      <c r="D119" s="29"/>
      <c r="E119" s="130"/>
    </row>
    <row r="120" spans="1:9" ht="16" thickBot="1" x14ac:dyDescent="0.4">
      <c r="A120" s="15"/>
      <c r="B120" s="45" t="s">
        <v>210</v>
      </c>
      <c r="C120" s="9">
        <v>6.4999999999999997E-3</v>
      </c>
      <c r="D120" s="133">
        <f>C120*D135</f>
        <v>20.230148502885946</v>
      </c>
      <c r="E120" s="130"/>
    </row>
    <row r="121" spans="1:9" ht="16" thickBot="1" x14ac:dyDescent="0.4">
      <c r="A121" s="15"/>
      <c r="B121" s="45" t="s">
        <v>211</v>
      </c>
      <c r="C121" s="9">
        <v>0.03</v>
      </c>
      <c r="D121" s="133">
        <f>C121*D135</f>
        <v>93.369916167165911</v>
      </c>
      <c r="E121" s="130"/>
      <c r="G121" s="172" t="s">
        <v>217</v>
      </c>
      <c r="H121" s="173"/>
      <c r="I121" s="174"/>
    </row>
    <row r="122" spans="1:9" x14ac:dyDescent="0.35">
      <c r="A122" s="15"/>
      <c r="B122" s="45" t="s">
        <v>111</v>
      </c>
      <c r="C122" s="14">
        <v>0</v>
      </c>
      <c r="D122" s="133"/>
      <c r="E122" s="130"/>
      <c r="G122" s="115">
        <v>6</v>
      </c>
      <c r="H122" s="116" t="s">
        <v>218</v>
      </c>
      <c r="I122" s="117" t="s">
        <v>218</v>
      </c>
    </row>
    <row r="123" spans="1:9" x14ac:dyDescent="0.35">
      <c r="A123" s="45"/>
      <c r="B123" s="51" t="s">
        <v>120</v>
      </c>
      <c r="C123" s="52">
        <v>0.05</v>
      </c>
      <c r="D123" s="133">
        <f>C123*D135</f>
        <v>155.61652694527652</v>
      </c>
      <c r="E123" s="130"/>
      <c r="G123" s="118">
        <v>8.65</v>
      </c>
      <c r="H123" s="119" t="s">
        <v>107</v>
      </c>
      <c r="I123" s="120" t="s">
        <v>219</v>
      </c>
    </row>
    <row r="124" spans="1:9" x14ac:dyDescent="0.35">
      <c r="A124" s="47"/>
      <c r="B124" s="15" t="s">
        <v>112</v>
      </c>
      <c r="C124" s="48">
        <f>C123+C121+C120</f>
        <v>8.6500000000000007E-2</v>
      </c>
      <c r="D124" s="133">
        <f>C124*D135</f>
        <v>269.21659161532841</v>
      </c>
      <c r="E124" s="131"/>
      <c r="G124" s="118">
        <v>6.79</v>
      </c>
      <c r="H124" s="119" t="s">
        <v>106</v>
      </c>
      <c r="I124" s="120" t="s">
        <v>220</v>
      </c>
    </row>
    <row r="125" spans="1:9" x14ac:dyDescent="0.35">
      <c r="A125" s="150" t="s">
        <v>113</v>
      </c>
      <c r="B125" s="150"/>
      <c r="C125" s="150"/>
      <c r="D125" s="49">
        <f>(D117+D118+D124)</f>
        <v>667.28366754134572</v>
      </c>
      <c r="E125" s="13"/>
      <c r="G125" s="119">
        <f>SUM(G122:G124)</f>
        <v>21.44</v>
      </c>
      <c r="H125" s="121"/>
      <c r="I125" s="121"/>
    </row>
    <row r="126" spans="1:9" ht="16" thickBot="1" x14ac:dyDescent="0.4">
      <c r="A126" s="12"/>
      <c r="B126" s="12"/>
      <c r="C126" s="12"/>
      <c r="D126" s="12"/>
      <c r="G126" s="121"/>
      <c r="H126" s="121"/>
      <c r="I126" s="121"/>
    </row>
    <row r="127" spans="1:9" ht="16" thickBot="1" x14ac:dyDescent="0.4">
      <c r="A127" s="12"/>
      <c r="B127" s="12"/>
      <c r="C127" s="12"/>
      <c r="D127" s="12"/>
      <c r="G127" s="175" t="s">
        <v>221</v>
      </c>
      <c r="H127" s="176"/>
      <c r="I127" s="177"/>
    </row>
    <row r="128" spans="1:9" ht="16" thickBot="1" x14ac:dyDescent="0.4">
      <c r="A128" s="149" t="s">
        <v>79</v>
      </c>
      <c r="B128" s="149"/>
      <c r="C128" s="149"/>
      <c r="D128" s="149"/>
      <c r="G128" s="178" t="s">
        <v>222</v>
      </c>
      <c r="H128" s="122" t="s">
        <v>223</v>
      </c>
      <c r="I128" s="179">
        <v>-1</v>
      </c>
    </row>
    <row r="129" spans="1:9" x14ac:dyDescent="0.35">
      <c r="A129" s="15"/>
      <c r="B129" s="150" t="s">
        <v>59</v>
      </c>
      <c r="C129" s="150"/>
      <c r="D129" s="15" t="s">
        <v>14</v>
      </c>
      <c r="G129" s="178"/>
      <c r="H129" s="123" t="s">
        <v>224</v>
      </c>
      <c r="I129" s="179"/>
    </row>
    <row r="130" spans="1:9" ht="16" thickBot="1" x14ac:dyDescent="0.4">
      <c r="A130" s="16" t="s">
        <v>1</v>
      </c>
      <c r="B130" s="151" t="s">
        <v>215</v>
      </c>
      <c r="C130" s="151"/>
      <c r="D130" s="22">
        <f>D33</f>
        <v>1258.0263636363636</v>
      </c>
      <c r="G130" s="121"/>
      <c r="H130" s="121"/>
      <c r="I130" s="121"/>
    </row>
    <row r="131" spans="1:9" ht="16" thickBot="1" x14ac:dyDescent="0.4">
      <c r="A131" s="16" t="s">
        <v>3</v>
      </c>
      <c r="B131" s="151" t="s">
        <v>60</v>
      </c>
      <c r="C131" s="151"/>
      <c r="D131" s="22">
        <f>D69</f>
        <v>1312.5701067171717</v>
      </c>
      <c r="G131" s="121"/>
      <c r="H131" s="124">
        <f>(1+0.06)/(1-0.0865-0.0679)-1</f>
        <v>0.25354777672658479</v>
      </c>
      <c r="I131" s="121"/>
    </row>
    <row r="132" spans="1:9" x14ac:dyDescent="0.35">
      <c r="A132" s="16" t="s">
        <v>5</v>
      </c>
      <c r="B132" s="151" t="s">
        <v>46</v>
      </c>
      <c r="C132" s="151"/>
      <c r="D132" s="22">
        <f>D81</f>
        <v>188.00639899017807</v>
      </c>
    </row>
    <row r="133" spans="1:9" x14ac:dyDescent="0.35">
      <c r="A133" s="16" t="s">
        <v>7</v>
      </c>
      <c r="B133" s="157" t="s">
        <v>52</v>
      </c>
      <c r="C133" s="157"/>
      <c r="D133" s="22">
        <f>D103</f>
        <v>223.74644733959454</v>
      </c>
    </row>
    <row r="134" spans="1:9" x14ac:dyDescent="0.35">
      <c r="A134" s="16" t="s">
        <v>15</v>
      </c>
      <c r="B134" s="151" t="s">
        <v>61</v>
      </c>
      <c r="C134" s="151"/>
      <c r="D134" s="22">
        <f>D111</f>
        <v>129.98122222222221</v>
      </c>
    </row>
    <row r="135" spans="1:9" ht="15.75" customHeight="1" x14ac:dyDescent="0.35">
      <c r="A135" s="150" t="s">
        <v>62</v>
      </c>
      <c r="B135" s="150"/>
      <c r="C135" s="150"/>
      <c r="D135" s="132">
        <f>SUM(D130:D134)</f>
        <v>3112.3305389055304</v>
      </c>
    </row>
    <row r="136" spans="1:9" x14ac:dyDescent="0.35">
      <c r="A136" s="16" t="s">
        <v>16</v>
      </c>
      <c r="B136" s="157" t="s">
        <v>114</v>
      </c>
      <c r="C136" s="157"/>
      <c r="D136" s="22">
        <f>D125</f>
        <v>667.28366754134572</v>
      </c>
    </row>
    <row r="137" spans="1:9" ht="16.5" customHeight="1" x14ac:dyDescent="0.35">
      <c r="A137" s="171" t="s">
        <v>140</v>
      </c>
      <c r="B137" s="171"/>
      <c r="C137" s="171"/>
      <c r="D137" s="56">
        <f>D135+D136</f>
        <v>3779.6142064468759</v>
      </c>
      <c r="E137" s="111"/>
      <c r="F137" s="111"/>
    </row>
    <row r="138" spans="1:9" x14ac:dyDescent="0.35">
      <c r="C138" s="2"/>
    </row>
    <row r="140" spans="1:9" x14ac:dyDescent="0.35">
      <c r="A140" s="167" t="s">
        <v>138</v>
      </c>
      <c r="B140" s="167"/>
      <c r="C140" s="167"/>
      <c r="D140" s="167"/>
      <c r="E140" s="167"/>
      <c r="F140" s="167"/>
      <c r="G140" s="167"/>
    </row>
    <row r="141" spans="1:9" x14ac:dyDescent="0.35">
      <c r="A141" s="61"/>
      <c r="B141" s="61"/>
      <c r="C141" s="62"/>
      <c r="D141" s="63"/>
      <c r="E141" s="64"/>
      <c r="F141" s="12"/>
      <c r="G141" s="12"/>
    </row>
    <row r="142" spans="1:9" ht="31" x14ac:dyDescent="0.35">
      <c r="A142" s="150" t="s">
        <v>123</v>
      </c>
      <c r="B142" s="150"/>
      <c r="C142" s="150" t="s">
        <v>124</v>
      </c>
      <c r="D142" s="150" t="s">
        <v>125</v>
      </c>
      <c r="E142" s="17" t="s">
        <v>126</v>
      </c>
      <c r="F142" s="168" t="s">
        <v>127</v>
      </c>
      <c r="G142" s="17" t="s">
        <v>128</v>
      </c>
    </row>
    <row r="143" spans="1:9" x14ac:dyDescent="0.35">
      <c r="A143" s="150"/>
      <c r="B143" s="150"/>
      <c r="C143" s="150"/>
      <c r="D143" s="150"/>
      <c r="E143" s="17" t="s">
        <v>129</v>
      </c>
      <c r="F143" s="169"/>
      <c r="G143" s="17" t="s">
        <v>130</v>
      </c>
    </row>
    <row r="144" spans="1:9" x14ac:dyDescent="0.35">
      <c r="A144" s="17" t="s">
        <v>131</v>
      </c>
      <c r="B144" s="69" t="s">
        <v>141</v>
      </c>
      <c r="C144" s="65">
        <f>D137</f>
        <v>3779.6142064468759</v>
      </c>
      <c r="D144" s="14">
        <v>1</v>
      </c>
      <c r="E144" s="65">
        <f>C144*D144</f>
        <v>3779.6142064468759</v>
      </c>
      <c r="F144" s="83">
        <f>D16</f>
        <v>10</v>
      </c>
      <c r="G144" s="65">
        <f>(C144*D144*F144)</f>
        <v>37796.142064468761</v>
      </c>
    </row>
    <row r="145" spans="1:7" x14ac:dyDescent="0.35">
      <c r="A145" s="61"/>
      <c r="B145" s="61"/>
      <c r="C145" s="62"/>
      <c r="D145" s="63"/>
      <c r="E145" s="64"/>
      <c r="F145" s="12"/>
      <c r="G145" s="12"/>
    </row>
    <row r="146" spans="1:7" x14ac:dyDescent="0.35">
      <c r="A146" s="61"/>
      <c r="B146" s="61"/>
      <c r="C146" s="62"/>
      <c r="D146" s="63"/>
      <c r="E146" s="64"/>
      <c r="F146" s="12"/>
      <c r="G146" s="12"/>
    </row>
    <row r="147" spans="1:7" x14ac:dyDescent="0.35">
      <c r="A147" s="170" t="s">
        <v>139</v>
      </c>
      <c r="B147" s="170"/>
      <c r="C147" s="170"/>
      <c r="D147" s="63"/>
      <c r="E147" s="64"/>
      <c r="F147" s="12"/>
      <c r="G147" s="12"/>
    </row>
    <row r="149" spans="1:7" x14ac:dyDescent="0.35">
      <c r="A149" s="163" t="s">
        <v>132</v>
      </c>
      <c r="B149" s="164"/>
      <c r="C149" s="165"/>
    </row>
    <row r="150" spans="1:7" x14ac:dyDescent="0.35">
      <c r="A150" s="45"/>
      <c r="B150" s="44" t="s">
        <v>133</v>
      </c>
      <c r="C150" s="17" t="s">
        <v>134</v>
      </c>
    </row>
    <row r="151" spans="1:7" x14ac:dyDescent="0.35">
      <c r="A151" s="17" t="s">
        <v>1</v>
      </c>
      <c r="B151" s="45" t="s">
        <v>135</v>
      </c>
      <c r="C151" s="66">
        <f>E144</f>
        <v>3779.6142064468759</v>
      </c>
    </row>
    <row r="152" spans="1:7" x14ac:dyDescent="0.35">
      <c r="A152" s="17" t="s">
        <v>3</v>
      </c>
      <c r="B152" s="45" t="s">
        <v>122</v>
      </c>
      <c r="C152" s="65">
        <f>G144</f>
        <v>37796.142064468761</v>
      </c>
    </row>
    <row r="153" spans="1:7" ht="31" x14ac:dyDescent="0.35">
      <c r="A153" s="17" t="s">
        <v>5</v>
      </c>
      <c r="B153" s="45" t="s">
        <v>136</v>
      </c>
      <c r="C153" s="68">
        <f>G144*12</f>
        <v>453553.70477362513</v>
      </c>
      <c r="D153" s="67"/>
    </row>
    <row r="154" spans="1:7" x14ac:dyDescent="0.35">
      <c r="A154" s="166" t="s">
        <v>137</v>
      </c>
      <c r="B154" s="166"/>
    </row>
  </sheetData>
  <mergeCells count="113">
    <mergeCell ref="A154:B154"/>
    <mergeCell ref="A140:G140"/>
    <mergeCell ref="A142:B143"/>
    <mergeCell ref="C142:C143"/>
    <mergeCell ref="D142:D143"/>
    <mergeCell ref="F142:F143"/>
    <mergeCell ref="A137:C137"/>
    <mergeCell ref="B131:C131"/>
    <mergeCell ref="B132:C132"/>
    <mergeCell ref="B133:C133"/>
    <mergeCell ref="B134:C134"/>
    <mergeCell ref="A135:C135"/>
    <mergeCell ref="B136:C136"/>
    <mergeCell ref="A16:B16"/>
    <mergeCell ref="A17:C17"/>
    <mergeCell ref="A18:D18"/>
    <mergeCell ref="G121:I121"/>
    <mergeCell ref="G127:I127"/>
    <mergeCell ref="G128:G129"/>
    <mergeCell ref="I128:I129"/>
    <mergeCell ref="A147:C147"/>
    <mergeCell ref="A149:C149"/>
    <mergeCell ref="C9:D9"/>
    <mergeCell ref="C10:D10"/>
    <mergeCell ref="C11:D11"/>
    <mergeCell ref="C12:D12"/>
    <mergeCell ref="A14:D14"/>
    <mergeCell ref="A15:B15"/>
    <mergeCell ref="A1:D1"/>
    <mergeCell ref="A2:D2"/>
    <mergeCell ref="A4:D4"/>
    <mergeCell ref="A5:D5"/>
    <mergeCell ref="A6:D6"/>
    <mergeCell ref="A8:D8"/>
    <mergeCell ref="B22:C22"/>
    <mergeCell ref="B23:C23"/>
    <mergeCell ref="A25:D25"/>
    <mergeCell ref="B26:C26"/>
    <mergeCell ref="B27:C27"/>
    <mergeCell ref="B28:C28"/>
    <mergeCell ref="B19:C19"/>
    <mergeCell ref="B20:C20"/>
    <mergeCell ref="B21:C21"/>
    <mergeCell ref="A35:D35"/>
    <mergeCell ref="A36:D36"/>
    <mergeCell ref="B37:C37"/>
    <mergeCell ref="B38:C38"/>
    <mergeCell ref="B39:C39"/>
    <mergeCell ref="B40:C40"/>
    <mergeCell ref="B29:C29"/>
    <mergeCell ref="B30:C30"/>
    <mergeCell ref="B31:C31"/>
    <mergeCell ref="B32:C32"/>
    <mergeCell ref="A33:C33"/>
    <mergeCell ref="B58:C58"/>
    <mergeCell ref="B59:C59"/>
    <mergeCell ref="B61:C61"/>
    <mergeCell ref="A62:C62"/>
    <mergeCell ref="B60:C60"/>
    <mergeCell ref="A41:C41"/>
    <mergeCell ref="A43:D43"/>
    <mergeCell ref="A52:B52"/>
    <mergeCell ref="A54:B54"/>
    <mergeCell ref="A56:D56"/>
    <mergeCell ref="B57:C57"/>
    <mergeCell ref="A71:D71"/>
    <mergeCell ref="B72:C72"/>
    <mergeCell ref="B73:C73"/>
    <mergeCell ref="B74:C74"/>
    <mergeCell ref="B75:C75"/>
    <mergeCell ref="A76:C76"/>
    <mergeCell ref="A64:D64"/>
    <mergeCell ref="B65:C65"/>
    <mergeCell ref="B66:C66"/>
    <mergeCell ref="B67:C67"/>
    <mergeCell ref="B68:C68"/>
    <mergeCell ref="A69:C69"/>
    <mergeCell ref="A84:D84"/>
    <mergeCell ref="B85:C85"/>
    <mergeCell ref="B86:C86"/>
    <mergeCell ref="B87:C87"/>
    <mergeCell ref="B88:C88"/>
    <mergeCell ref="B89:C89"/>
    <mergeCell ref="B77:C77"/>
    <mergeCell ref="B78:C78"/>
    <mergeCell ref="B79:C79"/>
    <mergeCell ref="A80:C80"/>
    <mergeCell ref="A81:C81"/>
    <mergeCell ref="A83:D83"/>
    <mergeCell ref="A97:C97"/>
    <mergeCell ref="A99:D99"/>
    <mergeCell ref="B100:C100"/>
    <mergeCell ref="B101:C101"/>
    <mergeCell ref="B102:C102"/>
    <mergeCell ref="A103:C103"/>
    <mergeCell ref="B90:C90"/>
    <mergeCell ref="B91:C91"/>
    <mergeCell ref="A92:C92"/>
    <mergeCell ref="A94:D94"/>
    <mergeCell ref="B95:C95"/>
    <mergeCell ref="B96:C96"/>
    <mergeCell ref="A111:C111"/>
    <mergeCell ref="A128:D128"/>
    <mergeCell ref="B129:C129"/>
    <mergeCell ref="B130:C130"/>
    <mergeCell ref="A114:D114"/>
    <mergeCell ref="A125:C125"/>
    <mergeCell ref="A105:D105"/>
    <mergeCell ref="B106:C106"/>
    <mergeCell ref="B107:C107"/>
    <mergeCell ref="B108:C108"/>
    <mergeCell ref="B109:C109"/>
    <mergeCell ref="B110:C110"/>
  </mergeCells>
  <pageMargins left="0.511811024" right="0.511811024" top="0.78740157499999996" bottom="0.78740157499999996" header="0.31496062000000002" footer="0.31496062000000002"/>
  <pageSetup paperSize="9" orientation="landscape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8"/>
  <sheetViews>
    <sheetView workbookViewId="0">
      <selection sqref="A1:C6"/>
    </sheetView>
  </sheetViews>
  <sheetFormatPr defaultColWidth="9.1796875" defaultRowHeight="10.5" x14ac:dyDescent="0.25"/>
  <cols>
    <col min="1" max="1" width="5.81640625" style="90" bestFit="1" customWidth="1"/>
    <col min="2" max="2" width="41.1796875" style="90" customWidth="1"/>
    <col min="3" max="3" width="10" style="90" bestFit="1" customWidth="1"/>
    <col min="4" max="4" width="23.7265625" style="90" bestFit="1" customWidth="1"/>
    <col min="5" max="5" width="7.26953125" style="90" bestFit="1" customWidth="1"/>
    <col min="6" max="6" width="24.54296875" style="90" bestFit="1" customWidth="1"/>
    <col min="7" max="7" width="7.26953125" style="90" bestFit="1" customWidth="1"/>
    <col min="8" max="8" width="24.54296875" style="90" bestFit="1" customWidth="1"/>
    <col min="9" max="9" width="7.26953125" style="90" bestFit="1" customWidth="1"/>
    <col min="10" max="10" width="23.7265625" style="90" bestFit="1" customWidth="1"/>
    <col min="11" max="11" width="7.26953125" style="90" bestFit="1" customWidth="1"/>
    <col min="12" max="12" width="23.7265625" style="90" bestFit="1" customWidth="1"/>
    <col min="13" max="13" width="7.26953125" style="90" bestFit="1" customWidth="1"/>
    <col min="14" max="14" width="10.1796875" style="90" bestFit="1" customWidth="1"/>
    <col min="15" max="15" width="9.81640625" style="90" bestFit="1" customWidth="1"/>
    <col min="16" max="16384" width="9.1796875" style="90"/>
  </cols>
  <sheetData>
    <row r="1" spans="1:15" s="100" customFormat="1" ht="21" x14ac:dyDescent="0.35">
      <c r="A1" s="97" t="s">
        <v>144</v>
      </c>
      <c r="B1" s="98" t="s">
        <v>133</v>
      </c>
      <c r="C1" s="99" t="s">
        <v>142</v>
      </c>
      <c r="D1" s="98" t="s">
        <v>170</v>
      </c>
      <c r="E1" s="98" t="s">
        <v>171</v>
      </c>
      <c r="F1" s="98" t="s">
        <v>170</v>
      </c>
      <c r="G1" s="98" t="s">
        <v>172</v>
      </c>
      <c r="H1" s="98" t="s">
        <v>170</v>
      </c>
      <c r="I1" s="98" t="s">
        <v>173</v>
      </c>
      <c r="J1" s="98" t="s">
        <v>170</v>
      </c>
      <c r="K1" s="98" t="s">
        <v>174</v>
      </c>
      <c r="L1" s="98" t="s">
        <v>170</v>
      </c>
      <c r="M1" s="98" t="s">
        <v>175</v>
      </c>
      <c r="N1" s="98" t="s">
        <v>176</v>
      </c>
      <c r="O1" s="98" t="s">
        <v>177</v>
      </c>
    </row>
    <row r="2" spans="1:15" ht="21" x14ac:dyDescent="0.25">
      <c r="A2" s="97">
        <v>1</v>
      </c>
      <c r="B2" s="101" t="s">
        <v>178</v>
      </c>
      <c r="C2" s="87">
        <v>2</v>
      </c>
      <c r="D2" s="86" t="s">
        <v>179</v>
      </c>
      <c r="E2" s="86">
        <v>280</v>
      </c>
      <c r="F2" s="86" t="s">
        <v>180</v>
      </c>
      <c r="G2" s="86">
        <v>210</v>
      </c>
      <c r="H2" s="86" t="s">
        <v>181</v>
      </c>
      <c r="I2" s="86">
        <v>267.5</v>
      </c>
      <c r="J2" s="86" t="s">
        <v>182</v>
      </c>
      <c r="K2" s="87">
        <v>335</v>
      </c>
      <c r="L2" s="86" t="s">
        <v>183</v>
      </c>
      <c r="M2" s="87">
        <v>240</v>
      </c>
      <c r="N2" s="88">
        <f>(E2+G2+I2+K2+M2)/5</f>
        <v>266.5</v>
      </c>
      <c r="O2" s="89">
        <f>C2*N2</f>
        <v>533</v>
      </c>
    </row>
    <row r="3" spans="1:15" ht="21" x14ac:dyDescent="0.25">
      <c r="A3" s="97">
        <v>2</v>
      </c>
      <c r="B3" s="101" t="s">
        <v>184</v>
      </c>
      <c r="C3" s="87">
        <v>4</v>
      </c>
      <c r="D3" s="86" t="s">
        <v>185</v>
      </c>
      <c r="E3" s="86">
        <v>101.1</v>
      </c>
      <c r="F3" s="86" t="s">
        <v>186</v>
      </c>
      <c r="G3" s="86">
        <v>110</v>
      </c>
      <c r="H3" s="86" t="s">
        <v>187</v>
      </c>
      <c r="I3" s="86">
        <v>90</v>
      </c>
      <c r="J3" s="86" t="s">
        <v>188</v>
      </c>
      <c r="K3" s="87">
        <v>100</v>
      </c>
      <c r="L3" s="86" t="s">
        <v>189</v>
      </c>
      <c r="M3" s="87">
        <v>90</v>
      </c>
      <c r="N3" s="88">
        <f t="shared" ref="N3:N4" si="0">(E3+G3+I3+K3+M3)/5</f>
        <v>98.22</v>
      </c>
      <c r="O3" s="89">
        <f t="shared" ref="O3:O6" si="1">C3*N3</f>
        <v>392.88</v>
      </c>
    </row>
    <row r="4" spans="1:15" ht="21" x14ac:dyDescent="0.25">
      <c r="A4" s="97">
        <v>3</v>
      </c>
      <c r="B4" s="101" t="s">
        <v>190</v>
      </c>
      <c r="C4" s="87">
        <v>4</v>
      </c>
      <c r="D4" s="86" t="s">
        <v>191</v>
      </c>
      <c r="E4" s="86">
        <v>89.21</v>
      </c>
      <c r="F4" s="86" t="s">
        <v>192</v>
      </c>
      <c r="G4" s="86">
        <v>84.85</v>
      </c>
      <c r="H4" s="86" t="s">
        <v>193</v>
      </c>
      <c r="I4" s="86">
        <v>80</v>
      </c>
      <c r="J4" s="86" t="s">
        <v>194</v>
      </c>
      <c r="K4" s="86">
        <v>80</v>
      </c>
      <c r="L4" s="86" t="s">
        <v>195</v>
      </c>
      <c r="M4" s="86">
        <v>69.599999999999994</v>
      </c>
      <c r="N4" s="88">
        <f t="shared" si="0"/>
        <v>80.731999999999999</v>
      </c>
      <c r="O4" s="89">
        <f t="shared" si="1"/>
        <v>322.928</v>
      </c>
    </row>
    <row r="5" spans="1:15" x14ac:dyDescent="0.25">
      <c r="A5" s="97">
        <v>4</v>
      </c>
      <c r="B5" s="102" t="s">
        <v>196</v>
      </c>
      <c r="C5" s="87">
        <v>2</v>
      </c>
      <c r="D5" s="86" t="s">
        <v>197</v>
      </c>
      <c r="E5" s="91">
        <v>207.5</v>
      </c>
      <c r="F5" s="86" t="s">
        <v>198</v>
      </c>
      <c r="G5" s="91">
        <v>205</v>
      </c>
      <c r="H5" s="86" t="s">
        <v>199</v>
      </c>
      <c r="I5" s="86">
        <v>142.38999999999999</v>
      </c>
      <c r="J5" s="92" t="s">
        <v>200</v>
      </c>
      <c r="K5" s="92">
        <v>165.63</v>
      </c>
      <c r="L5" s="92" t="s">
        <v>201</v>
      </c>
      <c r="M5" s="93">
        <v>138.9</v>
      </c>
      <c r="N5" s="94">
        <f>(I5+K5+M5)/3</f>
        <v>148.97333333333333</v>
      </c>
      <c r="O5" s="95">
        <f t="shared" si="1"/>
        <v>297.94666666666666</v>
      </c>
    </row>
    <row r="6" spans="1:15" ht="21" x14ac:dyDescent="0.25">
      <c r="A6" s="97">
        <v>5</v>
      </c>
      <c r="B6" s="107" t="s">
        <v>202</v>
      </c>
      <c r="C6" s="86">
        <v>1</v>
      </c>
      <c r="D6" s="86" t="s">
        <v>203</v>
      </c>
      <c r="E6" s="86">
        <v>14.9</v>
      </c>
      <c r="F6" s="96" t="s">
        <v>204</v>
      </c>
      <c r="G6" s="86">
        <v>12.45</v>
      </c>
      <c r="H6" s="86" t="s">
        <v>205</v>
      </c>
      <c r="I6" s="86">
        <v>11.71</v>
      </c>
      <c r="J6" s="86" t="s">
        <v>206</v>
      </c>
      <c r="K6" s="91">
        <v>10</v>
      </c>
      <c r="L6" s="86" t="s">
        <v>207</v>
      </c>
      <c r="M6" s="91">
        <v>10</v>
      </c>
      <c r="N6" s="88">
        <f t="shared" ref="N6" si="2">(E6+G6+I6)/3</f>
        <v>13.020000000000001</v>
      </c>
      <c r="O6" s="89">
        <f t="shared" si="1"/>
        <v>13.020000000000001</v>
      </c>
    </row>
    <row r="7" spans="1:15" ht="11" thickBot="1" x14ac:dyDescent="0.3">
      <c r="N7" s="103" t="s">
        <v>208</v>
      </c>
      <c r="O7" s="104">
        <f>SUM(O2:O6)</f>
        <v>1559.7746666666667</v>
      </c>
    </row>
    <row r="8" spans="1:15" ht="11" thickBot="1" x14ac:dyDescent="0.3">
      <c r="N8" s="105" t="s">
        <v>209</v>
      </c>
      <c r="O8" s="106">
        <f>O7/12</f>
        <v>129.98122222222221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15"/>
  <sheetViews>
    <sheetView tabSelected="1" workbookViewId="0">
      <selection activeCell="I16" sqref="I16"/>
    </sheetView>
  </sheetViews>
  <sheetFormatPr defaultRowHeight="14.5" x14ac:dyDescent="0.35"/>
  <cols>
    <col min="2" max="2" width="15.453125" bestFit="1" customWidth="1"/>
    <col min="3" max="3" width="23.453125" bestFit="1" customWidth="1"/>
    <col min="4" max="4" width="5.453125" bestFit="1" customWidth="1"/>
    <col min="5" max="5" width="10.90625" bestFit="1" customWidth="1"/>
    <col min="6" max="6" width="13.6328125" bestFit="1" customWidth="1"/>
    <col min="7" max="7" width="15.36328125" bestFit="1" customWidth="1"/>
    <col min="8" max="8" width="12.453125" bestFit="1" customWidth="1"/>
  </cols>
  <sheetData>
    <row r="1" spans="1:8" s="74" customFormat="1" ht="15.5" x14ac:dyDescent="0.35">
      <c r="A1" s="180" t="s">
        <v>143</v>
      </c>
      <c r="B1" s="180"/>
      <c r="C1" s="180"/>
      <c r="D1" s="180"/>
      <c r="E1" s="180"/>
      <c r="F1" s="180"/>
      <c r="G1" s="180"/>
    </row>
    <row r="2" spans="1:8" s="74" customFormat="1" ht="26" x14ac:dyDescent="0.3">
      <c r="A2" s="75" t="s">
        <v>144</v>
      </c>
      <c r="B2" s="76" t="s">
        <v>145</v>
      </c>
      <c r="C2" s="77" t="s">
        <v>133</v>
      </c>
      <c r="D2" s="77" t="s">
        <v>146</v>
      </c>
      <c r="E2" s="77" t="s">
        <v>147</v>
      </c>
      <c r="F2" s="77" t="s">
        <v>148</v>
      </c>
      <c r="G2" s="77" t="s">
        <v>149</v>
      </c>
    </row>
    <row r="3" spans="1:8" s="74" customFormat="1" ht="13" x14ac:dyDescent="0.3">
      <c r="A3" s="78">
        <v>1</v>
      </c>
      <c r="B3" s="81" t="s">
        <v>169</v>
      </c>
      <c r="C3" s="82" t="s">
        <v>88</v>
      </c>
      <c r="D3" s="80">
        <v>10</v>
      </c>
      <c r="E3" s="134">
        <f>'SEC CBA'!D137</f>
        <v>3779.6142064468759</v>
      </c>
      <c r="F3" s="134">
        <f t="shared" ref="F3" si="0">D3*E3</f>
        <v>37796.142064468761</v>
      </c>
      <c r="G3" s="134">
        <f t="shared" ref="G3" si="1">12*F3</f>
        <v>453553.70477362513</v>
      </c>
    </row>
    <row r="4" spans="1:8" s="74" customFormat="1" ht="13" x14ac:dyDescent="0.3">
      <c r="A4" s="78">
        <v>2</v>
      </c>
      <c r="B4" s="81" t="s">
        <v>169</v>
      </c>
      <c r="C4" s="82" t="s">
        <v>167</v>
      </c>
      <c r="D4" s="80">
        <v>9</v>
      </c>
      <c r="E4" s="134">
        <f>'REC CBA'!D137</f>
        <v>3779.6142064468759</v>
      </c>
      <c r="F4" s="134">
        <f t="shared" ref="F4:F12" si="2">D4*E4</f>
        <v>34016.52785802188</v>
      </c>
      <c r="G4" s="134">
        <f t="shared" ref="G4:G12" si="3">12*F4</f>
        <v>408198.33429626259</v>
      </c>
    </row>
    <row r="5" spans="1:8" s="74" customFormat="1" ht="13" x14ac:dyDescent="0.3">
      <c r="A5" s="78">
        <v>3</v>
      </c>
      <c r="B5" s="81" t="s">
        <v>150</v>
      </c>
      <c r="C5" s="82" t="s">
        <v>88</v>
      </c>
      <c r="D5" s="79">
        <v>1</v>
      </c>
      <c r="E5" s="134">
        <f>'SEC ROO'!D137</f>
        <v>3779.6142064468759</v>
      </c>
      <c r="F5" s="134">
        <f t="shared" si="2"/>
        <v>3779.6142064468759</v>
      </c>
      <c r="G5" s="134">
        <f t="shared" si="3"/>
        <v>45355.370477362507</v>
      </c>
    </row>
    <row r="6" spans="1:8" s="74" customFormat="1" ht="13" x14ac:dyDescent="0.3">
      <c r="A6" s="78">
        <v>4</v>
      </c>
      <c r="B6" s="81" t="s">
        <v>150</v>
      </c>
      <c r="C6" s="82" t="s">
        <v>167</v>
      </c>
      <c r="D6" s="79">
        <v>1</v>
      </c>
      <c r="E6" s="134">
        <f>'REC ROO'!D137</f>
        <v>3779.6142064468759</v>
      </c>
      <c r="F6" s="134">
        <f t="shared" si="2"/>
        <v>3779.6142064468759</v>
      </c>
      <c r="G6" s="134">
        <f t="shared" si="3"/>
        <v>45355.370477362507</v>
      </c>
    </row>
    <row r="7" spans="1:8" s="74" customFormat="1" ht="13" x14ac:dyDescent="0.3">
      <c r="A7" s="78">
        <v>5</v>
      </c>
      <c r="B7" s="81" t="s">
        <v>151</v>
      </c>
      <c r="C7" s="82" t="s">
        <v>88</v>
      </c>
      <c r="D7" s="79">
        <v>1</v>
      </c>
      <c r="E7" s="134">
        <f>'SEC CAE'!D137</f>
        <v>3630.9917106052035</v>
      </c>
      <c r="F7" s="134">
        <f t="shared" si="2"/>
        <v>3630.9917106052035</v>
      </c>
      <c r="G7" s="134">
        <f t="shared" si="3"/>
        <v>43571.900527262442</v>
      </c>
    </row>
    <row r="8" spans="1:8" s="74" customFormat="1" ht="13" x14ac:dyDescent="0.3">
      <c r="A8" s="78">
        <v>6</v>
      </c>
      <c r="B8" s="81" t="s">
        <v>151</v>
      </c>
      <c r="C8" s="82" t="s">
        <v>167</v>
      </c>
      <c r="D8" s="79">
        <v>1</v>
      </c>
      <c r="E8" s="134">
        <f>'REC CAE'!D137</f>
        <v>3630.9917106052035</v>
      </c>
      <c r="F8" s="134">
        <f t="shared" si="2"/>
        <v>3630.9917106052035</v>
      </c>
      <c r="G8" s="134">
        <f t="shared" si="3"/>
        <v>43571.900527262442</v>
      </c>
    </row>
    <row r="9" spans="1:8" s="74" customFormat="1" ht="13" x14ac:dyDescent="0.3">
      <c r="A9" s="78">
        <v>7</v>
      </c>
      <c r="B9" s="81" t="s">
        <v>152</v>
      </c>
      <c r="C9" s="82" t="s">
        <v>88</v>
      </c>
      <c r="D9" s="79">
        <v>1</v>
      </c>
      <c r="E9" s="134">
        <f>'SEC SIC'!D137</f>
        <v>3711.9553234972045</v>
      </c>
      <c r="F9" s="134">
        <f t="shared" si="2"/>
        <v>3711.9553234972045</v>
      </c>
      <c r="G9" s="134">
        <f t="shared" si="3"/>
        <v>44543.463881966454</v>
      </c>
    </row>
    <row r="10" spans="1:8" s="74" customFormat="1" ht="13" x14ac:dyDescent="0.3">
      <c r="A10" s="78">
        <v>8</v>
      </c>
      <c r="B10" s="81" t="s">
        <v>152</v>
      </c>
      <c r="C10" s="82" t="s">
        <v>167</v>
      </c>
      <c r="D10" s="79">
        <v>1</v>
      </c>
      <c r="E10" s="134">
        <f>'REC SIC'!D137</f>
        <v>3711.9553234972045</v>
      </c>
      <c r="F10" s="134">
        <f t="shared" si="2"/>
        <v>3711.9553234972045</v>
      </c>
      <c r="G10" s="134">
        <f t="shared" si="3"/>
        <v>44543.463881966454</v>
      </c>
    </row>
    <row r="11" spans="1:8" s="74" customFormat="1" ht="13" x14ac:dyDescent="0.3">
      <c r="A11" s="78">
        <v>9</v>
      </c>
      <c r="B11" s="81" t="s">
        <v>153</v>
      </c>
      <c r="C11" s="82" t="s">
        <v>88</v>
      </c>
      <c r="D11" s="79">
        <v>1</v>
      </c>
      <c r="E11" s="134">
        <f>'SEC BRG'!D137</f>
        <v>3705.2901867685109</v>
      </c>
      <c r="F11" s="134">
        <f t="shared" si="2"/>
        <v>3705.2901867685109</v>
      </c>
      <c r="G11" s="134">
        <f t="shared" si="3"/>
        <v>44463.482241222133</v>
      </c>
    </row>
    <row r="12" spans="1:8" s="74" customFormat="1" ht="13" x14ac:dyDescent="0.3">
      <c r="A12" s="78">
        <v>10</v>
      </c>
      <c r="B12" s="81" t="s">
        <v>153</v>
      </c>
      <c r="C12" s="82" t="s">
        <v>167</v>
      </c>
      <c r="D12" s="84">
        <v>1</v>
      </c>
      <c r="E12" s="134">
        <f>'REC BRG'!D137</f>
        <v>3705.2901867685109</v>
      </c>
      <c r="F12" s="134">
        <f t="shared" si="2"/>
        <v>3705.2901867685109</v>
      </c>
      <c r="G12" s="134">
        <f t="shared" si="3"/>
        <v>44463.482241222133</v>
      </c>
    </row>
    <row r="13" spans="1:8" s="74" customFormat="1" ht="13" x14ac:dyDescent="0.3">
      <c r="A13" s="181" t="s">
        <v>154</v>
      </c>
      <c r="B13" s="181"/>
      <c r="C13" s="182"/>
      <c r="D13" s="85">
        <f>SUM(D3:D12)</f>
        <v>27</v>
      </c>
      <c r="E13" s="135"/>
      <c r="F13" s="136">
        <f>SUM(F3:F12)</f>
        <v>101468.37277712623</v>
      </c>
      <c r="G13" s="137">
        <f>SUM(G3:G12)</f>
        <v>1217620.4733255149</v>
      </c>
      <c r="H13" s="183"/>
    </row>
    <row r="14" spans="1:8" x14ac:dyDescent="0.35">
      <c r="G14" s="109"/>
    </row>
    <row r="15" spans="1:8" x14ac:dyDescent="0.35">
      <c r="G15" s="109"/>
    </row>
  </sheetData>
  <mergeCells count="2">
    <mergeCell ref="A1:G1"/>
    <mergeCell ref="A13:C1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54"/>
  <sheetViews>
    <sheetView topLeftCell="A106" workbookViewId="0">
      <selection activeCell="D135" sqref="D135"/>
    </sheetView>
  </sheetViews>
  <sheetFormatPr defaultColWidth="9.1796875" defaultRowHeight="15.5" x14ac:dyDescent="0.35"/>
  <cols>
    <col min="1" max="1" width="3.81640625" style="1" bestFit="1" customWidth="1"/>
    <col min="2" max="2" width="70.453125" style="1" bestFit="1" customWidth="1"/>
    <col min="3" max="3" width="22.1796875" style="1" bestFit="1" customWidth="1"/>
    <col min="4" max="4" width="21.453125" style="1" bestFit="1" customWidth="1"/>
    <col min="5" max="5" width="35.7265625" style="1" bestFit="1" customWidth="1"/>
    <col min="6" max="6" width="12" style="1" customWidth="1"/>
    <col min="7" max="7" width="15.1796875" style="1" customWidth="1"/>
    <col min="8" max="16384" width="9.1796875" style="1"/>
  </cols>
  <sheetData>
    <row r="1" spans="1:4" x14ac:dyDescent="0.35">
      <c r="A1" s="144" t="s">
        <v>87</v>
      </c>
      <c r="B1" s="144"/>
      <c r="C1" s="144"/>
      <c r="D1" s="144"/>
    </row>
    <row r="2" spans="1:4" x14ac:dyDescent="0.35">
      <c r="A2" s="145" t="s">
        <v>80</v>
      </c>
      <c r="B2" s="145"/>
      <c r="C2" s="145"/>
      <c r="D2" s="145"/>
    </row>
    <row r="3" spans="1:4" x14ac:dyDescent="0.35">
      <c r="A3" s="10"/>
      <c r="B3" s="10"/>
      <c r="C3" s="10"/>
      <c r="D3" s="19"/>
    </row>
    <row r="4" spans="1:4" x14ac:dyDescent="0.35">
      <c r="A4" s="146" t="s">
        <v>90</v>
      </c>
      <c r="B4" s="146"/>
      <c r="C4" s="146"/>
      <c r="D4" s="146"/>
    </row>
    <row r="5" spans="1:4" ht="15.75" customHeight="1" x14ac:dyDescent="0.35">
      <c r="A5" s="146" t="s">
        <v>212</v>
      </c>
      <c r="B5" s="146"/>
      <c r="C5" s="146"/>
      <c r="D5" s="146"/>
    </row>
    <row r="6" spans="1:4" ht="15.75" customHeight="1" x14ac:dyDescent="0.35">
      <c r="A6" s="146" t="s">
        <v>86</v>
      </c>
      <c r="B6" s="146"/>
      <c r="C6" s="146"/>
      <c r="D6" s="146"/>
    </row>
    <row r="7" spans="1:4" x14ac:dyDescent="0.35">
      <c r="A7" s="3"/>
      <c r="B7" s="3"/>
      <c r="C7" s="11"/>
      <c r="D7" s="12"/>
    </row>
    <row r="8" spans="1:4" x14ac:dyDescent="0.35">
      <c r="A8" s="147" t="s">
        <v>0</v>
      </c>
      <c r="B8" s="147"/>
      <c r="C8" s="147"/>
      <c r="D8" s="147"/>
    </row>
    <row r="9" spans="1:4" x14ac:dyDescent="0.35">
      <c r="A9" s="39" t="s">
        <v>1</v>
      </c>
      <c r="B9" s="40" t="s">
        <v>2</v>
      </c>
      <c r="C9" s="138" t="s">
        <v>85</v>
      </c>
      <c r="D9" s="138"/>
    </row>
    <row r="10" spans="1:4" x14ac:dyDescent="0.35">
      <c r="A10" s="39" t="s">
        <v>3</v>
      </c>
      <c r="B10" s="40" t="s">
        <v>4</v>
      </c>
      <c r="C10" s="139" t="s">
        <v>162</v>
      </c>
      <c r="D10" s="139"/>
    </row>
    <row r="11" spans="1:4" x14ac:dyDescent="0.35">
      <c r="A11" s="39" t="s">
        <v>5</v>
      </c>
      <c r="B11" s="40" t="s">
        <v>6</v>
      </c>
      <c r="C11" s="140" t="s">
        <v>81</v>
      </c>
      <c r="D11" s="140"/>
    </row>
    <row r="12" spans="1:4" x14ac:dyDescent="0.35">
      <c r="A12" s="39" t="s">
        <v>7</v>
      </c>
      <c r="B12" s="40" t="s">
        <v>8</v>
      </c>
      <c r="C12" s="141">
        <v>12</v>
      </c>
      <c r="D12" s="141"/>
    </row>
    <row r="13" spans="1:4" x14ac:dyDescent="0.35">
      <c r="A13" s="20"/>
      <c r="B13" s="4"/>
      <c r="C13" s="5"/>
      <c r="D13" s="12"/>
    </row>
    <row r="14" spans="1:4" x14ac:dyDescent="0.35">
      <c r="A14" s="142" t="s">
        <v>25</v>
      </c>
      <c r="B14" s="142"/>
      <c r="C14" s="142"/>
      <c r="D14" s="142"/>
    </row>
    <row r="15" spans="1:4" ht="31.5" customHeight="1" x14ac:dyDescent="0.35">
      <c r="A15" s="143" t="s">
        <v>82</v>
      </c>
      <c r="B15" s="143"/>
      <c r="C15" s="6" t="s">
        <v>26</v>
      </c>
      <c r="D15" s="72" t="s">
        <v>117</v>
      </c>
    </row>
    <row r="16" spans="1:4" x14ac:dyDescent="0.35">
      <c r="A16" s="152" t="s">
        <v>167</v>
      </c>
      <c r="B16" s="152"/>
      <c r="C16" s="71" t="s">
        <v>83</v>
      </c>
      <c r="D16" s="60">
        <v>1</v>
      </c>
    </row>
    <row r="17" spans="1:5" x14ac:dyDescent="0.35">
      <c r="A17" s="153"/>
      <c r="B17" s="153"/>
      <c r="C17" s="153"/>
      <c r="D17" s="12"/>
    </row>
    <row r="18" spans="1:5" x14ac:dyDescent="0.35">
      <c r="A18" s="147" t="s">
        <v>9</v>
      </c>
      <c r="B18" s="147"/>
      <c r="C18" s="147"/>
      <c r="D18" s="147"/>
    </row>
    <row r="19" spans="1:5" x14ac:dyDescent="0.35">
      <c r="A19" s="33">
        <v>1</v>
      </c>
      <c r="B19" s="148" t="s">
        <v>10</v>
      </c>
      <c r="C19" s="148"/>
      <c r="D19" s="34" t="s">
        <v>167</v>
      </c>
    </row>
    <row r="20" spans="1:5" x14ac:dyDescent="0.35">
      <c r="A20" s="33">
        <v>2</v>
      </c>
      <c r="B20" s="148" t="s">
        <v>27</v>
      </c>
      <c r="C20" s="148"/>
      <c r="D20" s="35" t="s">
        <v>89</v>
      </c>
    </row>
    <row r="21" spans="1:5" ht="39" customHeight="1" x14ac:dyDescent="0.35">
      <c r="A21" s="33">
        <v>3</v>
      </c>
      <c r="B21" s="154" t="s">
        <v>214</v>
      </c>
      <c r="C21" s="154"/>
      <c r="D21" s="36">
        <f>(1354.69/220)*200</f>
        <v>1231.5363636363636</v>
      </c>
      <c r="E21" s="108" t="s">
        <v>213</v>
      </c>
    </row>
    <row r="22" spans="1:5" x14ac:dyDescent="0.35">
      <c r="A22" s="33">
        <v>4</v>
      </c>
      <c r="B22" s="148" t="s">
        <v>11</v>
      </c>
      <c r="C22" s="148"/>
      <c r="D22" s="37" t="str">
        <f>C11</f>
        <v>SEEAC/MT</v>
      </c>
    </row>
    <row r="23" spans="1:5" x14ac:dyDescent="0.35">
      <c r="A23" s="33">
        <v>5</v>
      </c>
      <c r="B23" s="148" t="s">
        <v>12</v>
      </c>
      <c r="C23" s="148"/>
      <c r="D23" s="38">
        <v>43831</v>
      </c>
    </row>
    <row r="24" spans="1:5" x14ac:dyDescent="0.35">
      <c r="A24" s="12"/>
      <c r="B24" s="12"/>
      <c r="C24" s="12"/>
      <c r="D24" s="12"/>
    </row>
    <row r="25" spans="1:5" x14ac:dyDescent="0.35">
      <c r="A25" s="149" t="s">
        <v>23</v>
      </c>
      <c r="B25" s="149"/>
      <c r="C25" s="149"/>
      <c r="D25" s="149"/>
    </row>
    <row r="26" spans="1:5" x14ac:dyDescent="0.35">
      <c r="A26" s="70">
        <v>1</v>
      </c>
      <c r="B26" s="150" t="s">
        <v>13</v>
      </c>
      <c r="C26" s="150"/>
      <c r="D26" s="70" t="s">
        <v>14</v>
      </c>
    </row>
    <row r="27" spans="1:5" x14ac:dyDescent="0.35">
      <c r="A27" s="14" t="s">
        <v>1</v>
      </c>
      <c r="B27" s="151" t="s">
        <v>119</v>
      </c>
      <c r="C27" s="151"/>
      <c r="D27" s="24">
        <f>(D21/220)*220</f>
        <v>1231.5363636363636</v>
      </c>
    </row>
    <row r="28" spans="1:5" x14ac:dyDescent="0.35">
      <c r="A28" s="14" t="s">
        <v>3</v>
      </c>
      <c r="B28" s="151" t="s">
        <v>64</v>
      </c>
      <c r="C28" s="151"/>
      <c r="D28" s="24"/>
    </row>
    <row r="29" spans="1:5" x14ac:dyDescent="0.35">
      <c r="A29" s="14" t="s">
        <v>5</v>
      </c>
      <c r="B29" s="151" t="s">
        <v>65</v>
      </c>
      <c r="C29" s="151"/>
      <c r="D29" s="24"/>
    </row>
    <row r="30" spans="1:5" x14ac:dyDescent="0.35">
      <c r="A30" s="14" t="s">
        <v>7</v>
      </c>
      <c r="B30" s="151" t="s">
        <v>66</v>
      </c>
      <c r="C30" s="151"/>
      <c r="D30" s="24"/>
    </row>
    <row r="31" spans="1:5" x14ac:dyDescent="0.35">
      <c r="A31" s="14" t="s">
        <v>15</v>
      </c>
      <c r="B31" s="151" t="s">
        <v>67</v>
      </c>
      <c r="C31" s="151"/>
      <c r="D31" s="24"/>
    </row>
    <row r="32" spans="1:5" x14ac:dyDescent="0.35">
      <c r="A32" s="14" t="s">
        <v>16</v>
      </c>
      <c r="B32" s="158" t="s">
        <v>91</v>
      </c>
      <c r="C32" s="158"/>
      <c r="D32" s="24">
        <v>26.49</v>
      </c>
    </row>
    <row r="33" spans="1:4" x14ac:dyDescent="0.35">
      <c r="A33" s="150" t="s">
        <v>68</v>
      </c>
      <c r="B33" s="150"/>
      <c r="C33" s="150"/>
      <c r="D33" s="25">
        <f>SUM(D27:D32)</f>
        <v>1258.0263636363636</v>
      </c>
    </row>
    <row r="34" spans="1:4" x14ac:dyDescent="0.35">
      <c r="A34" s="12"/>
      <c r="B34" s="12"/>
      <c r="C34" s="12"/>
      <c r="D34" s="12"/>
    </row>
    <row r="35" spans="1:4" x14ac:dyDescent="0.35">
      <c r="A35" s="149" t="s">
        <v>60</v>
      </c>
      <c r="B35" s="149"/>
      <c r="C35" s="149"/>
      <c r="D35" s="149"/>
    </row>
    <row r="36" spans="1:4" x14ac:dyDescent="0.35">
      <c r="A36" s="155" t="s">
        <v>28</v>
      </c>
      <c r="B36" s="155"/>
      <c r="C36" s="155"/>
      <c r="D36" s="155"/>
    </row>
    <row r="37" spans="1:4" x14ac:dyDescent="0.35">
      <c r="A37" s="70" t="s">
        <v>29</v>
      </c>
      <c r="B37" s="156" t="s">
        <v>30</v>
      </c>
      <c r="C37" s="156"/>
      <c r="D37" s="70" t="s">
        <v>14</v>
      </c>
    </row>
    <row r="38" spans="1:4" x14ac:dyDescent="0.35">
      <c r="A38" s="14" t="s">
        <v>1</v>
      </c>
      <c r="B38" s="151" t="s">
        <v>24</v>
      </c>
      <c r="C38" s="151"/>
      <c r="D38" s="24">
        <f>D33/12</f>
        <v>104.8355303030303</v>
      </c>
    </row>
    <row r="39" spans="1:4" x14ac:dyDescent="0.35">
      <c r="A39" s="14" t="s">
        <v>3</v>
      </c>
      <c r="B39" s="157" t="s">
        <v>69</v>
      </c>
      <c r="C39" s="157"/>
      <c r="D39" s="24">
        <f>D33/12</f>
        <v>104.8355303030303</v>
      </c>
    </row>
    <row r="40" spans="1:4" x14ac:dyDescent="0.35">
      <c r="A40" s="14" t="s">
        <v>5</v>
      </c>
      <c r="B40" s="151" t="s">
        <v>70</v>
      </c>
      <c r="C40" s="151"/>
      <c r="D40" s="24">
        <f>D39/3</f>
        <v>34.945176767676763</v>
      </c>
    </row>
    <row r="41" spans="1:4" x14ac:dyDescent="0.35">
      <c r="A41" s="150" t="s">
        <v>68</v>
      </c>
      <c r="B41" s="150"/>
      <c r="C41" s="150"/>
      <c r="D41" s="25">
        <f>SUM(D38:D40)</f>
        <v>244.61623737373736</v>
      </c>
    </row>
    <row r="42" spans="1:4" x14ac:dyDescent="0.35">
      <c r="A42" s="12"/>
      <c r="B42" s="12"/>
      <c r="C42" s="12"/>
      <c r="D42" s="12"/>
    </row>
    <row r="43" spans="1:4" ht="32.25" customHeight="1" x14ac:dyDescent="0.35">
      <c r="A43" s="159" t="s">
        <v>31</v>
      </c>
      <c r="B43" s="159"/>
      <c r="C43" s="159"/>
      <c r="D43" s="159"/>
    </row>
    <row r="44" spans="1:4" x14ac:dyDescent="0.35">
      <c r="A44" s="70" t="s">
        <v>32</v>
      </c>
      <c r="B44" s="70" t="s">
        <v>33</v>
      </c>
      <c r="C44" s="70" t="s">
        <v>34</v>
      </c>
      <c r="D44" s="70" t="s">
        <v>14</v>
      </c>
    </row>
    <row r="45" spans="1:4" x14ac:dyDescent="0.35">
      <c r="A45" s="14" t="s">
        <v>1</v>
      </c>
      <c r="B45" s="8" t="s">
        <v>35</v>
      </c>
      <c r="C45" s="9">
        <v>0.2</v>
      </c>
      <c r="D45" s="24">
        <f>(D33+D41)*C45</f>
        <v>300.52852020202016</v>
      </c>
    </row>
    <row r="46" spans="1:4" x14ac:dyDescent="0.35">
      <c r="A46" s="14" t="s">
        <v>3</v>
      </c>
      <c r="B46" s="8" t="s">
        <v>36</v>
      </c>
      <c r="C46" s="9">
        <v>2.5000000000000001E-2</v>
      </c>
      <c r="D46" s="24">
        <f>(D33+D41)*C46</f>
        <v>37.56606502525252</v>
      </c>
    </row>
    <row r="47" spans="1:4" x14ac:dyDescent="0.35">
      <c r="A47" s="14" t="s">
        <v>5</v>
      </c>
      <c r="B47" s="58" t="s">
        <v>118</v>
      </c>
      <c r="C47" s="59">
        <v>0.02</v>
      </c>
      <c r="D47" s="24">
        <f>(D33+D41)*C47</f>
        <v>30.052852020202018</v>
      </c>
    </row>
    <row r="48" spans="1:4" x14ac:dyDescent="0.35">
      <c r="A48" s="14" t="s">
        <v>7</v>
      </c>
      <c r="B48" s="8" t="s">
        <v>37</v>
      </c>
      <c r="C48" s="9">
        <v>1.4999999999999999E-2</v>
      </c>
      <c r="D48" s="24">
        <f>(D33+D41)*C48</f>
        <v>22.539639015151511</v>
      </c>
    </row>
    <row r="49" spans="1:4" x14ac:dyDescent="0.35">
      <c r="A49" s="14" t="s">
        <v>15</v>
      </c>
      <c r="B49" s="8" t="s">
        <v>38</v>
      </c>
      <c r="C49" s="9">
        <v>0.01</v>
      </c>
      <c r="D49" s="24">
        <f>(D33+D41)*C49</f>
        <v>15.026426010101009</v>
      </c>
    </row>
    <row r="50" spans="1:4" x14ac:dyDescent="0.35">
      <c r="A50" s="14" t="s">
        <v>16</v>
      </c>
      <c r="B50" s="8" t="s">
        <v>39</v>
      </c>
      <c r="C50" s="9">
        <v>6.0000000000000001E-3</v>
      </c>
      <c r="D50" s="24">
        <f>(D33+D41)*C50</f>
        <v>9.0158556060606045</v>
      </c>
    </row>
    <row r="51" spans="1:4" x14ac:dyDescent="0.35">
      <c r="A51" s="14" t="s">
        <v>17</v>
      </c>
      <c r="B51" s="8" t="s">
        <v>40</v>
      </c>
      <c r="C51" s="9">
        <v>2E-3</v>
      </c>
      <c r="D51" s="24">
        <f>(D33+D41)*C51</f>
        <v>3.0052852020202017</v>
      </c>
    </row>
    <row r="52" spans="1:4" x14ac:dyDescent="0.35">
      <c r="A52" s="160" t="s">
        <v>71</v>
      </c>
      <c r="B52" s="160"/>
      <c r="C52" s="53">
        <f>SUM(C45:C51)</f>
        <v>0.27800000000000002</v>
      </c>
      <c r="D52" s="54">
        <f>(D33+D41)*C52</f>
        <v>417.7346430808081</v>
      </c>
    </row>
    <row r="53" spans="1:4" x14ac:dyDescent="0.35">
      <c r="A53" s="14" t="s">
        <v>18</v>
      </c>
      <c r="B53" s="8" t="s">
        <v>41</v>
      </c>
      <c r="C53" s="9">
        <v>0.08</v>
      </c>
      <c r="D53" s="24">
        <f>(D33+D41)*C53</f>
        <v>120.21140808080807</v>
      </c>
    </row>
    <row r="54" spans="1:4" x14ac:dyDescent="0.35">
      <c r="A54" s="150" t="s">
        <v>72</v>
      </c>
      <c r="B54" s="150"/>
      <c r="C54" s="9">
        <f>SUM(C52:C53)</f>
        <v>0.35800000000000004</v>
      </c>
      <c r="D54" s="25">
        <f>SUM(D52:D53)</f>
        <v>537.9460511616162</v>
      </c>
    </row>
    <row r="55" spans="1:4" x14ac:dyDescent="0.35">
      <c r="A55" s="12"/>
      <c r="B55" s="12"/>
      <c r="C55" s="12"/>
      <c r="D55" s="12"/>
    </row>
    <row r="56" spans="1:4" x14ac:dyDescent="0.35">
      <c r="A56" s="149" t="s">
        <v>42</v>
      </c>
      <c r="B56" s="149"/>
      <c r="C56" s="149"/>
      <c r="D56" s="149"/>
    </row>
    <row r="57" spans="1:4" x14ac:dyDescent="0.35">
      <c r="A57" s="70" t="s">
        <v>43</v>
      </c>
      <c r="B57" s="150" t="s">
        <v>19</v>
      </c>
      <c r="C57" s="150"/>
      <c r="D57" s="70" t="s">
        <v>14</v>
      </c>
    </row>
    <row r="58" spans="1:4" x14ac:dyDescent="0.35">
      <c r="A58" s="14" t="s">
        <v>1</v>
      </c>
      <c r="B58" s="151" t="s">
        <v>161</v>
      </c>
      <c r="C58" s="151"/>
      <c r="D58" s="24">
        <f>(4.1*2*22)-(D21*6%)</f>
        <v>106.50781818181817</v>
      </c>
    </row>
    <row r="59" spans="1:4" x14ac:dyDescent="0.35">
      <c r="A59" s="14" t="s">
        <v>3</v>
      </c>
      <c r="B59" s="151" t="s">
        <v>115</v>
      </c>
      <c r="C59" s="151"/>
      <c r="D59" s="24">
        <f>(15*22)-(15*22*5%)</f>
        <v>313.5</v>
      </c>
    </row>
    <row r="60" spans="1:4" x14ac:dyDescent="0.35">
      <c r="A60" s="14" t="s">
        <v>5</v>
      </c>
      <c r="B60" s="151" t="s">
        <v>116</v>
      </c>
      <c r="C60" s="151"/>
      <c r="D60" s="24">
        <v>110</v>
      </c>
    </row>
    <row r="61" spans="1:4" x14ac:dyDescent="0.35">
      <c r="A61" s="14" t="s">
        <v>7</v>
      </c>
      <c r="B61" s="151" t="s">
        <v>63</v>
      </c>
      <c r="C61" s="151"/>
      <c r="D61" s="24"/>
    </row>
    <row r="62" spans="1:4" x14ac:dyDescent="0.35">
      <c r="A62" s="150" t="s">
        <v>68</v>
      </c>
      <c r="B62" s="150"/>
      <c r="C62" s="150"/>
      <c r="D62" s="25">
        <f>SUM(D58:D61)</f>
        <v>530.00781818181815</v>
      </c>
    </row>
    <row r="63" spans="1:4" x14ac:dyDescent="0.35">
      <c r="A63" s="12"/>
      <c r="B63" s="12"/>
      <c r="C63" s="12"/>
      <c r="D63" s="12"/>
    </row>
    <row r="64" spans="1:4" x14ac:dyDescent="0.35">
      <c r="A64" s="149" t="s">
        <v>44</v>
      </c>
      <c r="B64" s="149"/>
      <c r="C64" s="149"/>
      <c r="D64" s="149"/>
    </row>
    <row r="65" spans="1:4" x14ac:dyDescent="0.35">
      <c r="A65" s="70">
        <v>2</v>
      </c>
      <c r="B65" s="150" t="s">
        <v>45</v>
      </c>
      <c r="C65" s="150"/>
      <c r="D65" s="70" t="s">
        <v>14</v>
      </c>
    </row>
    <row r="66" spans="1:4" x14ac:dyDescent="0.35">
      <c r="A66" s="14" t="s">
        <v>29</v>
      </c>
      <c r="B66" s="151" t="s">
        <v>30</v>
      </c>
      <c r="C66" s="151"/>
      <c r="D66" s="26">
        <f>D41</f>
        <v>244.61623737373736</v>
      </c>
    </row>
    <row r="67" spans="1:4" x14ac:dyDescent="0.35">
      <c r="A67" s="14" t="s">
        <v>32</v>
      </c>
      <c r="B67" s="151" t="s">
        <v>33</v>
      </c>
      <c r="C67" s="151"/>
      <c r="D67" s="26">
        <f>D54</f>
        <v>537.9460511616162</v>
      </c>
    </row>
    <row r="68" spans="1:4" x14ac:dyDescent="0.35">
      <c r="A68" s="14" t="s">
        <v>43</v>
      </c>
      <c r="B68" s="151" t="s">
        <v>19</v>
      </c>
      <c r="C68" s="151"/>
      <c r="D68" s="26">
        <f>D62</f>
        <v>530.00781818181815</v>
      </c>
    </row>
    <row r="69" spans="1:4" ht="15.75" customHeight="1" x14ac:dyDescent="0.35">
      <c r="A69" s="150" t="s">
        <v>68</v>
      </c>
      <c r="B69" s="150"/>
      <c r="C69" s="150"/>
      <c r="D69" s="27">
        <f>SUM(D66:D68)</f>
        <v>1312.5701067171717</v>
      </c>
    </row>
    <row r="70" spans="1:4" x14ac:dyDescent="0.35">
      <c r="A70" s="21"/>
      <c r="B70" s="12"/>
      <c r="C70" s="12"/>
      <c r="D70" s="12"/>
    </row>
    <row r="71" spans="1:4" x14ac:dyDescent="0.35">
      <c r="A71" s="149" t="s">
        <v>46</v>
      </c>
      <c r="B71" s="149"/>
      <c r="C71" s="149"/>
      <c r="D71" s="149"/>
    </row>
    <row r="72" spans="1:4" x14ac:dyDescent="0.35">
      <c r="A72" s="70">
        <v>3</v>
      </c>
      <c r="B72" s="150" t="s">
        <v>22</v>
      </c>
      <c r="C72" s="150"/>
      <c r="D72" s="70" t="s">
        <v>14</v>
      </c>
    </row>
    <row r="73" spans="1:4" x14ac:dyDescent="0.35">
      <c r="A73" s="57" t="s">
        <v>1</v>
      </c>
      <c r="B73" s="157" t="s">
        <v>47</v>
      </c>
      <c r="C73" s="157"/>
      <c r="D73" s="30">
        <f>(D33+D69-D52)/12</f>
        <v>179.40515227272729</v>
      </c>
    </row>
    <row r="74" spans="1:4" x14ac:dyDescent="0.35">
      <c r="A74" s="57" t="s">
        <v>3</v>
      </c>
      <c r="B74" s="157" t="s">
        <v>48</v>
      </c>
      <c r="C74" s="157"/>
      <c r="D74" s="31">
        <f>D73*8%</f>
        <v>14.352412181818183</v>
      </c>
    </row>
    <row r="75" spans="1:4" x14ac:dyDescent="0.35">
      <c r="A75" s="57" t="s">
        <v>5</v>
      </c>
      <c r="B75" s="157" t="s">
        <v>49</v>
      </c>
      <c r="C75" s="157"/>
      <c r="D75" s="31">
        <f>(D53*50%)</f>
        <v>60.105704040404035</v>
      </c>
    </row>
    <row r="76" spans="1:4" ht="15.75" customHeight="1" x14ac:dyDescent="0.35">
      <c r="A76" s="161" t="s">
        <v>73</v>
      </c>
      <c r="B76" s="161"/>
      <c r="C76" s="161"/>
      <c r="D76" s="32">
        <f>(D73+D75)*37.71%</f>
        <v>90.319543915681834</v>
      </c>
    </row>
    <row r="77" spans="1:4" x14ac:dyDescent="0.35">
      <c r="A77" s="57" t="s">
        <v>7</v>
      </c>
      <c r="B77" s="157" t="s">
        <v>74</v>
      </c>
      <c r="C77" s="157"/>
      <c r="D77" s="31">
        <f>(D33+D69)/12</f>
        <v>214.2163725294613</v>
      </c>
    </row>
    <row r="78" spans="1:4" ht="31.5" customHeight="1" x14ac:dyDescent="0.35">
      <c r="A78" s="14" t="s">
        <v>15</v>
      </c>
      <c r="B78" s="151" t="s">
        <v>50</v>
      </c>
      <c r="C78" s="151"/>
      <c r="D78" s="30">
        <f>(D77*C54)</f>
        <v>76.689461365547146</v>
      </c>
    </row>
    <row r="79" spans="1:4" x14ac:dyDescent="0.35">
      <c r="A79" s="14" t="s">
        <v>16</v>
      </c>
      <c r="B79" s="151" t="s">
        <v>51</v>
      </c>
      <c r="C79" s="151"/>
      <c r="D79" s="30">
        <f>D75</f>
        <v>60.105704040404035</v>
      </c>
    </row>
    <row r="80" spans="1:4" ht="15.75" customHeight="1" x14ac:dyDescent="0.35">
      <c r="A80" s="160" t="s">
        <v>75</v>
      </c>
      <c r="B80" s="160"/>
      <c r="C80" s="160"/>
      <c r="D80" s="32">
        <f>(D77+D79)*37.71%</f>
        <v>103.44685507449621</v>
      </c>
    </row>
    <row r="81" spans="1:6" ht="15.75" customHeight="1" x14ac:dyDescent="0.35">
      <c r="A81" s="150" t="s">
        <v>68</v>
      </c>
      <c r="B81" s="150"/>
      <c r="C81" s="150"/>
      <c r="D81" s="55">
        <f>(D76+D80)-5.76</f>
        <v>188.00639899017807</v>
      </c>
    </row>
    <row r="82" spans="1:6" x14ac:dyDescent="0.35">
      <c r="A82" s="12"/>
      <c r="B82" s="12"/>
      <c r="C82" s="12"/>
      <c r="D82" s="12"/>
    </row>
    <row r="83" spans="1:6" x14ac:dyDescent="0.35">
      <c r="A83" s="149" t="s">
        <v>52</v>
      </c>
      <c r="B83" s="149"/>
      <c r="C83" s="149"/>
      <c r="D83" s="149"/>
    </row>
    <row r="84" spans="1:6" x14ac:dyDescent="0.35">
      <c r="A84" s="155" t="s">
        <v>53</v>
      </c>
      <c r="B84" s="155"/>
      <c r="C84" s="155"/>
      <c r="D84" s="155"/>
    </row>
    <row r="85" spans="1:6" x14ac:dyDescent="0.35">
      <c r="A85" s="70" t="s">
        <v>20</v>
      </c>
      <c r="B85" s="150" t="s">
        <v>54</v>
      </c>
      <c r="C85" s="150"/>
      <c r="D85" s="70" t="s">
        <v>14</v>
      </c>
      <c r="F85" s="7"/>
    </row>
    <row r="86" spans="1:6" x14ac:dyDescent="0.35">
      <c r="A86" s="14" t="s">
        <v>1</v>
      </c>
      <c r="B86" s="151" t="s">
        <v>92</v>
      </c>
      <c r="C86" s="151"/>
      <c r="D86" s="28"/>
    </row>
    <row r="87" spans="1:6" x14ac:dyDescent="0.35">
      <c r="A87" s="14" t="s">
        <v>3</v>
      </c>
      <c r="B87" s="151" t="s">
        <v>93</v>
      </c>
      <c r="C87" s="151"/>
      <c r="D87" s="29">
        <f>(D33+D69+D81)/30*29.1991/12</f>
        <v>223.74644733959454</v>
      </c>
    </row>
    <row r="88" spans="1:6" x14ac:dyDescent="0.35">
      <c r="A88" s="14" t="s">
        <v>5</v>
      </c>
      <c r="B88" s="151" t="s">
        <v>94</v>
      </c>
      <c r="C88" s="151"/>
      <c r="D88" s="26"/>
    </row>
    <row r="89" spans="1:6" x14ac:dyDescent="0.35">
      <c r="A89" s="14" t="s">
        <v>7</v>
      </c>
      <c r="B89" s="151" t="s">
        <v>95</v>
      </c>
      <c r="C89" s="151"/>
      <c r="D89" s="26"/>
    </row>
    <row r="90" spans="1:6" x14ac:dyDescent="0.35">
      <c r="A90" s="14" t="s">
        <v>15</v>
      </c>
      <c r="B90" s="151" t="s">
        <v>96</v>
      </c>
      <c r="C90" s="151"/>
      <c r="D90" s="26"/>
    </row>
    <row r="91" spans="1:6" x14ac:dyDescent="0.35">
      <c r="A91" s="14" t="s">
        <v>16</v>
      </c>
      <c r="B91" s="151" t="s">
        <v>97</v>
      </c>
      <c r="C91" s="151"/>
      <c r="D91" s="14"/>
    </row>
    <row r="92" spans="1:6" ht="15.75" customHeight="1" x14ac:dyDescent="0.35">
      <c r="A92" s="150" t="s">
        <v>72</v>
      </c>
      <c r="B92" s="150"/>
      <c r="C92" s="150"/>
      <c r="D92" s="27">
        <f>SUM(D86:D91)</f>
        <v>223.74644733959454</v>
      </c>
    </row>
    <row r="93" spans="1:6" x14ac:dyDescent="0.35">
      <c r="A93" s="12"/>
      <c r="B93" s="12"/>
      <c r="C93" s="12"/>
      <c r="D93" s="12"/>
    </row>
    <row r="94" spans="1:6" x14ac:dyDescent="0.35">
      <c r="A94" s="149" t="s">
        <v>55</v>
      </c>
      <c r="B94" s="149"/>
      <c r="C94" s="149"/>
      <c r="D94" s="149"/>
    </row>
    <row r="95" spans="1:6" x14ac:dyDescent="0.35">
      <c r="A95" s="70" t="s">
        <v>21</v>
      </c>
      <c r="B95" s="150" t="s">
        <v>56</v>
      </c>
      <c r="C95" s="150"/>
      <c r="D95" s="70" t="s">
        <v>14</v>
      </c>
    </row>
    <row r="96" spans="1:6" x14ac:dyDescent="0.35">
      <c r="A96" s="14" t="s">
        <v>1</v>
      </c>
      <c r="B96" s="151" t="s">
        <v>98</v>
      </c>
      <c r="C96" s="151"/>
      <c r="D96" s="24"/>
    </row>
    <row r="97" spans="1:4" ht="15.75" customHeight="1" x14ac:dyDescent="0.35">
      <c r="A97" s="150" t="s">
        <v>68</v>
      </c>
      <c r="B97" s="150"/>
      <c r="C97" s="150"/>
      <c r="D97" s="25">
        <v>0</v>
      </c>
    </row>
    <row r="98" spans="1:4" x14ac:dyDescent="0.35">
      <c r="A98" s="12"/>
      <c r="B98" s="12"/>
      <c r="C98" s="12"/>
      <c r="D98" s="12"/>
    </row>
    <row r="99" spans="1:4" x14ac:dyDescent="0.35">
      <c r="A99" s="149" t="s">
        <v>57</v>
      </c>
      <c r="B99" s="149"/>
      <c r="C99" s="149"/>
      <c r="D99" s="149"/>
    </row>
    <row r="100" spans="1:4" x14ac:dyDescent="0.35">
      <c r="A100" s="70">
        <v>4</v>
      </c>
      <c r="B100" s="162" t="s">
        <v>58</v>
      </c>
      <c r="C100" s="162"/>
      <c r="D100" s="70" t="s">
        <v>14</v>
      </c>
    </row>
    <row r="101" spans="1:4" x14ac:dyDescent="0.35">
      <c r="A101" s="14" t="s">
        <v>20</v>
      </c>
      <c r="B101" s="151" t="s">
        <v>99</v>
      </c>
      <c r="C101" s="151"/>
      <c r="D101" s="26">
        <f>D92</f>
        <v>223.74644733959454</v>
      </c>
    </row>
    <row r="102" spans="1:4" x14ac:dyDescent="0.35">
      <c r="A102" s="14" t="s">
        <v>21</v>
      </c>
      <c r="B102" s="151" t="s">
        <v>100</v>
      </c>
      <c r="C102" s="151"/>
      <c r="D102" s="26"/>
    </row>
    <row r="103" spans="1:4" ht="15.75" customHeight="1" x14ac:dyDescent="0.35">
      <c r="A103" s="150" t="s">
        <v>68</v>
      </c>
      <c r="B103" s="150"/>
      <c r="C103" s="150"/>
      <c r="D103" s="27">
        <f>SUM(D101:D102)</f>
        <v>223.74644733959454</v>
      </c>
    </row>
    <row r="104" spans="1:4" x14ac:dyDescent="0.35">
      <c r="A104" s="12"/>
      <c r="B104" s="12"/>
      <c r="C104" s="12"/>
      <c r="D104" s="12"/>
    </row>
    <row r="105" spans="1:4" x14ac:dyDescent="0.35">
      <c r="A105" s="149" t="s">
        <v>61</v>
      </c>
      <c r="B105" s="149"/>
      <c r="C105" s="149"/>
      <c r="D105" s="149"/>
    </row>
    <row r="106" spans="1:4" x14ac:dyDescent="0.35">
      <c r="A106" s="70">
        <v>5</v>
      </c>
      <c r="B106" s="150" t="s">
        <v>76</v>
      </c>
      <c r="C106" s="150"/>
      <c r="D106" s="70" t="s">
        <v>14</v>
      </c>
    </row>
    <row r="107" spans="1:4" x14ac:dyDescent="0.35">
      <c r="A107" s="14" t="s">
        <v>1</v>
      </c>
      <c r="B107" s="156" t="s">
        <v>77</v>
      </c>
      <c r="C107" s="156"/>
      <c r="D107" s="23">
        <f>Uniforme!O8</f>
        <v>129.98122222222221</v>
      </c>
    </row>
    <row r="108" spans="1:4" x14ac:dyDescent="0.35">
      <c r="A108" s="14" t="s">
        <v>3</v>
      </c>
      <c r="B108" s="151" t="s">
        <v>101</v>
      </c>
      <c r="C108" s="151"/>
      <c r="D108" s="24"/>
    </row>
    <row r="109" spans="1:4" x14ac:dyDescent="0.35">
      <c r="A109" s="14" t="s">
        <v>5</v>
      </c>
      <c r="B109" s="151" t="s">
        <v>102</v>
      </c>
      <c r="C109" s="151"/>
      <c r="D109" s="24"/>
    </row>
    <row r="110" spans="1:4" x14ac:dyDescent="0.35">
      <c r="A110" s="14" t="s">
        <v>7</v>
      </c>
      <c r="B110" s="151" t="s">
        <v>78</v>
      </c>
      <c r="C110" s="151"/>
      <c r="D110" s="24"/>
    </row>
    <row r="111" spans="1:4" ht="16.5" customHeight="1" x14ac:dyDescent="0.35">
      <c r="A111" s="150" t="s">
        <v>72</v>
      </c>
      <c r="B111" s="150"/>
      <c r="C111" s="150"/>
      <c r="D111" s="25">
        <f>SUM(D107:D110)</f>
        <v>129.98122222222221</v>
      </c>
    </row>
    <row r="112" spans="1:4" x14ac:dyDescent="0.35">
      <c r="A112" s="12"/>
      <c r="B112" s="12"/>
      <c r="C112" s="12"/>
      <c r="D112" s="12"/>
    </row>
    <row r="113" spans="1:5" x14ac:dyDescent="0.35">
      <c r="A113" s="12"/>
      <c r="B113" s="12"/>
      <c r="C113" s="12"/>
      <c r="D113" s="12"/>
    </row>
    <row r="114" spans="1:5" x14ac:dyDescent="0.35">
      <c r="A114" s="147" t="s">
        <v>103</v>
      </c>
      <c r="B114" s="147"/>
      <c r="C114" s="147"/>
      <c r="D114" s="147"/>
    </row>
    <row r="115" spans="1:5" x14ac:dyDescent="0.35">
      <c r="A115" s="41"/>
      <c r="B115" s="40"/>
      <c r="C115" s="42"/>
      <c r="D115" s="43"/>
    </row>
    <row r="116" spans="1:5" x14ac:dyDescent="0.35">
      <c r="A116" s="70">
        <v>6</v>
      </c>
      <c r="B116" s="44" t="s">
        <v>104</v>
      </c>
      <c r="C116" s="70" t="s">
        <v>34</v>
      </c>
      <c r="D116" s="70" t="s">
        <v>14</v>
      </c>
    </row>
    <row r="117" spans="1:5" x14ac:dyDescent="0.35">
      <c r="A117" s="70" t="s">
        <v>1</v>
      </c>
      <c r="B117" s="45" t="s">
        <v>105</v>
      </c>
      <c r="C117" s="46">
        <v>0.06</v>
      </c>
      <c r="D117" s="126">
        <f>(D33+D69+D81+D103+D111)*C117</f>
        <v>186.73983233433182</v>
      </c>
    </row>
    <row r="118" spans="1:5" x14ac:dyDescent="0.35">
      <c r="A118" s="70" t="s">
        <v>3</v>
      </c>
      <c r="B118" s="45" t="s">
        <v>106</v>
      </c>
      <c r="C118" s="9">
        <v>6.7900000000000002E-2</v>
      </c>
      <c r="D118" s="126">
        <f>(D33+D69+D81+D103+D111)*C118</f>
        <v>211.32724359168552</v>
      </c>
    </row>
    <row r="119" spans="1:5" x14ac:dyDescent="0.35">
      <c r="A119" s="70" t="s">
        <v>5</v>
      </c>
      <c r="B119" s="45" t="s">
        <v>107</v>
      </c>
      <c r="C119" s="14" t="s">
        <v>108</v>
      </c>
      <c r="D119" s="29"/>
    </row>
    <row r="120" spans="1:5" x14ac:dyDescent="0.35">
      <c r="A120" s="70"/>
      <c r="B120" s="45" t="s">
        <v>109</v>
      </c>
      <c r="C120" s="9">
        <v>6.4999999999999997E-3</v>
      </c>
      <c r="D120" s="126">
        <f>C120*D135</f>
        <v>20.230148502885946</v>
      </c>
    </row>
    <row r="121" spans="1:5" x14ac:dyDescent="0.35">
      <c r="A121" s="70"/>
      <c r="B121" s="45" t="s">
        <v>110</v>
      </c>
      <c r="C121" s="9">
        <v>0.03</v>
      </c>
      <c r="D121" s="126">
        <f>C121*D135</f>
        <v>93.369916167165911</v>
      </c>
    </row>
    <row r="122" spans="1:5" x14ac:dyDescent="0.35">
      <c r="A122" s="70"/>
      <c r="B122" s="45" t="s">
        <v>111</v>
      </c>
      <c r="C122" s="14">
        <v>0</v>
      </c>
      <c r="D122" s="126"/>
    </row>
    <row r="123" spans="1:5" x14ac:dyDescent="0.35">
      <c r="A123" s="45"/>
      <c r="B123" s="51" t="s">
        <v>165</v>
      </c>
      <c r="C123" s="52">
        <v>0.05</v>
      </c>
      <c r="D123" s="126">
        <f>C123*D135</f>
        <v>155.61652694527652</v>
      </c>
    </row>
    <row r="124" spans="1:5" x14ac:dyDescent="0.35">
      <c r="A124" s="47"/>
      <c r="B124" s="70" t="s">
        <v>112</v>
      </c>
      <c r="C124" s="48">
        <f>C123+C121+C120</f>
        <v>8.6500000000000007E-2</v>
      </c>
      <c r="D124" s="126">
        <f>C124*D135</f>
        <v>269.21659161532841</v>
      </c>
      <c r="E124" s="13"/>
    </row>
    <row r="125" spans="1:5" x14ac:dyDescent="0.35">
      <c r="A125" s="150" t="s">
        <v>113</v>
      </c>
      <c r="B125" s="150"/>
      <c r="C125" s="150"/>
      <c r="D125" s="49">
        <f>(D117+D118+D124)</f>
        <v>667.28366754134572</v>
      </c>
      <c r="E125" s="13"/>
    </row>
    <row r="126" spans="1:5" x14ac:dyDescent="0.35">
      <c r="A126" s="12"/>
      <c r="B126" s="12"/>
      <c r="C126" s="12"/>
      <c r="D126" s="12"/>
    </row>
    <row r="127" spans="1:5" x14ac:dyDescent="0.35">
      <c r="A127" s="12"/>
      <c r="B127" s="12"/>
      <c r="C127" s="12"/>
      <c r="D127" s="12"/>
    </row>
    <row r="128" spans="1:5" x14ac:dyDescent="0.35">
      <c r="A128" s="149" t="s">
        <v>79</v>
      </c>
      <c r="B128" s="149"/>
      <c r="C128" s="149"/>
      <c r="D128" s="149"/>
    </row>
    <row r="129" spans="1:7" x14ac:dyDescent="0.35">
      <c r="A129" s="70"/>
      <c r="B129" s="150" t="s">
        <v>59</v>
      </c>
      <c r="C129" s="150"/>
      <c r="D129" s="70" t="s">
        <v>14</v>
      </c>
    </row>
    <row r="130" spans="1:7" x14ac:dyDescent="0.35">
      <c r="A130" s="73" t="s">
        <v>1</v>
      </c>
      <c r="B130" s="151" t="s">
        <v>215</v>
      </c>
      <c r="C130" s="151"/>
      <c r="D130" s="22">
        <f>D33</f>
        <v>1258.0263636363636</v>
      </c>
    </row>
    <row r="131" spans="1:7" x14ac:dyDescent="0.35">
      <c r="A131" s="73" t="s">
        <v>3</v>
      </c>
      <c r="B131" s="151" t="s">
        <v>60</v>
      </c>
      <c r="C131" s="151"/>
      <c r="D131" s="22">
        <f>D69</f>
        <v>1312.5701067171717</v>
      </c>
    </row>
    <row r="132" spans="1:7" x14ac:dyDescent="0.35">
      <c r="A132" s="73" t="s">
        <v>5</v>
      </c>
      <c r="B132" s="151" t="s">
        <v>46</v>
      </c>
      <c r="C132" s="151"/>
      <c r="D132" s="22">
        <f>D81</f>
        <v>188.00639899017807</v>
      </c>
    </row>
    <row r="133" spans="1:7" x14ac:dyDescent="0.35">
      <c r="A133" s="73" t="s">
        <v>7</v>
      </c>
      <c r="B133" s="157" t="s">
        <v>52</v>
      </c>
      <c r="C133" s="157"/>
      <c r="D133" s="22">
        <f>D103</f>
        <v>223.74644733959454</v>
      </c>
    </row>
    <row r="134" spans="1:7" x14ac:dyDescent="0.35">
      <c r="A134" s="73" t="s">
        <v>15</v>
      </c>
      <c r="B134" s="151" t="s">
        <v>61</v>
      </c>
      <c r="C134" s="151"/>
      <c r="D134" s="22">
        <f>D111</f>
        <v>129.98122222222221</v>
      </c>
    </row>
    <row r="135" spans="1:7" ht="15.75" customHeight="1" x14ac:dyDescent="0.35">
      <c r="A135" s="150" t="s">
        <v>62</v>
      </c>
      <c r="B135" s="150"/>
      <c r="C135" s="150"/>
      <c r="D135" s="132">
        <f>SUM(D130:D134)</f>
        <v>3112.3305389055304</v>
      </c>
    </row>
    <row r="136" spans="1:7" x14ac:dyDescent="0.35">
      <c r="A136" s="73" t="s">
        <v>16</v>
      </c>
      <c r="B136" s="157" t="s">
        <v>114</v>
      </c>
      <c r="C136" s="157"/>
      <c r="D136" s="22">
        <f>D125</f>
        <v>667.28366754134572</v>
      </c>
    </row>
    <row r="137" spans="1:7" ht="16.5" customHeight="1" x14ac:dyDescent="0.35">
      <c r="A137" s="171" t="s">
        <v>140</v>
      </c>
      <c r="B137" s="171"/>
      <c r="C137" s="171"/>
      <c r="D137" s="56">
        <f>D135+D136</f>
        <v>3779.6142064468759</v>
      </c>
    </row>
    <row r="138" spans="1:7" x14ac:dyDescent="0.35">
      <c r="C138" s="2"/>
    </row>
    <row r="140" spans="1:7" x14ac:dyDescent="0.35">
      <c r="A140" s="167" t="s">
        <v>138</v>
      </c>
      <c r="B140" s="167"/>
      <c r="C140" s="167"/>
      <c r="D140" s="167"/>
      <c r="E140" s="167"/>
      <c r="F140" s="167"/>
      <c r="G140" s="167"/>
    </row>
    <row r="141" spans="1:7" x14ac:dyDescent="0.35">
      <c r="A141" s="61"/>
      <c r="B141" s="61"/>
      <c r="C141" s="62"/>
      <c r="D141" s="63"/>
      <c r="E141" s="64"/>
      <c r="F141" s="12"/>
      <c r="G141" s="12"/>
    </row>
    <row r="142" spans="1:7" ht="31" x14ac:dyDescent="0.35">
      <c r="A142" s="150" t="s">
        <v>123</v>
      </c>
      <c r="B142" s="150"/>
      <c r="C142" s="150" t="s">
        <v>124</v>
      </c>
      <c r="D142" s="150" t="s">
        <v>125</v>
      </c>
      <c r="E142" s="70" t="s">
        <v>126</v>
      </c>
      <c r="F142" s="168" t="s">
        <v>127</v>
      </c>
      <c r="G142" s="70" t="s">
        <v>128</v>
      </c>
    </row>
    <row r="143" spans="1:7" x14ac:dyDescent="0.35">
      <c r="A143" s="150"/>
      <c r="B143" s="150"/>
      <c r="C143" s="150"/>
      <c r="D143" s="150"/>
      <c r="E143" s="70" t="s">
        <v>129</v>
      </c>
      <c r="F143" s="169"/>
      <c r="G143" s="70" t="s">
        <v>130</v>
      </c>
    </row>
    <row r="144" spans="1:7" x14ac:dyDescent="0.35">
      <c r="A144" s="70" t="s">
        <v>131</v>
      </c>
      <c r="B144" s="69" t="s">
        <v>168</v>
      </c>
      <c r="C144" s="65">
        <f>D137</f>
        <v>3779.6142064468759</v>
      </c>
      <c r="D144" s="14">
        <v>1</v>
      </c>
      <c r="E144" s="65">
        <f>C144*D144</f>
        <v>3779.6142064468759</v>
      </c>
      <c r="F144" s="83">
        <f>D16</f>
        <v>1</v>
      </c>
      <c r="G144" s="65">
        <f>(C144*D144*F144)</f>
        <v>3779.6142064468759</v>
      </c>
    </row>
    <row r="145" spans="1:7" x14ac:dyDescent="0.35">
      <c r="A145" s="61"/>
      <c r="B145" s="61"/>
      <c r="C145" s="62"/>
      <c r="D145" s="63"/>
      <c r="E145" s="64"/>
      <c r="F145" s="12"/>
      <c r="G145" s="12"/>
    </row>
    <row r="146" spans="1:7" x14ac:dyDescent="0.35">
      <c r="A146" s="61"/>
      <c r="B146" s="61"/>
      <c r="C146" s="62"/>
      <c r="D146" s="63"/>
      <c r="E146" s="64"/>
      <c r="F146" s="12"/>
      <c r="G146" s="12"/>
    </row>
    <row r="147" spans="1:7" x14ac:dyDescent="0.35">
      <c r="A147" s="170" t="s">
        <v>139</v>
      </c>
      <c r="B147" s="170"/>
      <c r="C147" s="170"/>
      <c r="D147" s="63"/>
      <c r="E147" s="64"/>
      <c r="F147" s="12"/>
      <c r="G147" s="12"/>
    </row>
    <row r="149" spans="1:7" x14ac:dyDescent="0.35">
      <c r="A149" s="163" t="s">
        <v>132</v>
      </c>
      <c r="B149" s="164"/>
      <c r="C149" s="165"/>
    </row>
    <row r="150" spans="1:7" x14ac:dyDescent="0.35">
      <c r="A150" s="45"/>
      <c r="B150" s="44" t="s">
        <v>133</v>
      </c>
      <c r="C150" s="70" t="s">
        <v>134</v>
      </c>
    </row>
    <row r="151" spans="1:7" x14ac:dyDescent="0.35">
      <c r="A151" s="70" t="s">
        <v>1</v>
      </c>
      <c r="B151" s="45" t="s">
        <v>135</v>
      </c>
      <c r="C151" s="66">
        <f>E144</f>
        <v>3779.6142064468759</v>
      </c>
    </row>
    <row r="152" spans="1:7" x14ac:dyDescent="0.35">
      <c r="A152" s="70" t="s">
        <v>3</v>
      </c>
      <c r="B152" s="45" t="s">
        <v>122</v>
      </c>
      <c r="C152" s="65">
        <f>G144</f>
        <v>3779.6142064468759</v>
      </c>
    </row>
    <row r="153" spans="1:7" ht="31" x14ac:dyDescent="0.35">
      <c r="A153" s="70" t="s">
        <v>5</v>
      </c>
      <c r="B153" s="45" t="s">
        <v>136</v>
      </c>
      <c r="C153" s="68">
        <f>G144*12</f>
        <v>45355.370477362507</v>
      </c>
      <c r="D153" s="67"/>
    </row>
    <row r="154" spans="1:7" x14ac:dyDescent="0.35">
      <c r="A154" s="166" t="s">
        <v>137</v>
      </c>
      <c r="B154" s="166"/>
    </row>
  </sheetData>
  <mergeCells count="109">
    <mergeCell ref="A149:C149"/>
    <mergeCell ref="A154:B154"/>
    <mergeCell ref="A140:G140"/>
    <mergeCell ref="A142:B143"/>
    <mergeCell ref="C142:C143"/>
    <mergeCell ref="D142:D143"/>
    <mergeCell ref="F142:F143"/>
    <mergeCell ref="A147:C147"/>
    <mergeCell ref="B133:C133"/>
    <mergeCell ref="B134:C134"/>
    <mergeCell ref="A135:C135"/>
    <mergeCell ref="B136:C136"/>
    <mergeCell ref="A137:C137"/>
    <mergeCell ref="A125:C125"/>
    <mergeCell ref="A128:D128"/>
    <mergeCell ref="B129:C129"/>
    <mergeCell ref="B130:C130"/>
    <mergeCell ref="B131:C131"/>
    <mergeCell ref="B132:C132"/>
    <mergeCell ref="B107:C107"/>
    <mergeCell ref="B108:C108"/>
    <mergeCell ref="B109:C109"/>
    <mergeCell ref="B110:C110"/>
    <mergeCell ref="A111:C111"/>
    <mergeCell ref="A114:D114"/>
    <mergeCell ref="B100:C100"/>
    <mergeCell ref="B101:C101"/>
    <mergeCell ref="B102:C102"/>
    <mergeCell ref="A103:C103"/>
    <mergeCell ref="A105:D105"/>
    <mergeCell ref="B106:C106"/>
    <mergeCell ref="A92:C92"/>
    <mergeCell ref="A94:D94"/>
    <mergeCell ref="B95:C95"/>
    <mergeCell ref="B96:C96"/>
    <mergeCell ref="A97:C97"/>
    <mergeCell ref="A99:D99"/>
    <mergeCell ref="B86:C86"/>
    <mergeCell ref="B87:C87"/>
    <mergeCell ref="B88:C88"/>
    <mergeCell ref="B89:C89"/>
    <mergeCell ref="B90:C90"/>
    <mergeCell ref="B91:C91"/>
    <mergeCell ref="B79:C79"/>
    <mergeCell ref="A80:C80"/>
    <mergeCell ref="A81:C81"/>
    <mergeCell ref="A83:D83"/>
    <mergeCell ref="A84:D84"/>
    <mergeCell ref="B85:C85"/>
    <mergeCell ref="B73:C73"/>
    <mergeCell ref="B74:C74"/>
    <mergeCell ref="B75:C75"/>
    <mergeCell ref="A76:C76"/>
    <mergeCell ref="B77:C77"/>
    <mergeCell ref="B78:C78"/>
    <mergeCell ref="B66:C66"/>
    <mergeCell ref="B67:C67"/>
    <mergeCell ref="B68:C68"/>
    <mergeCell ref="A69:C69"/>
    <mergeCell ref="A71:D71"/>
    <mergeCell ref="B72:C72"/>
    <mergeCell ref="B59:C59"/>
    <mergeCell ref="B60:C60"/>
    <mergeCell ref="B61:C61"/>
    <mergeCell ref="A62:C62"/>
    <mergeCell ref="A64:D64"/>
    <mergeCell ref="B65:C65"/>
    <mergeCell ref="A43:D43"/>
    <mergeCell ref="A52:B52"/>
    <mergeCell ref="A54:B54"/>
    <mergeCell ref="A56:D56"/>
    <mergeCell ref="B57:C57"/>
    <mergeCell ref="B58:C58"/>
    <mergeCell ref="A36:D36"/>
    <mergeCell ref="B37:C37"/>
    <mergeCell ref="B38:C38"/>
    <mergeCell ref="B39:C39"/>
    <mergeCell ref="B40:C40"/>
    <mergeCell ref="A41:C41"/>
    <mergeCell ref="B29:C29"/>
    <mergeCell ref="B30:C30"/>
    <mergeCell ref="B31:C31"/>
    <mergeCell ref="B32:C32"/>
    <mergeCell ref="A33:C33"/>
    <mergeCell ref="A35:D35"/>
    <mergeCell ref="B22:C22"/>
    <mergeCell ref="B23:C23"/>
    <mergeCell ref="A25:D25"/>
    <mergeCell ref="B26:C26"/>
    <mergeCell ref="B27:C27"/>
    <mergeCell ref="B28:C28"/>
    <mergeCell ref="A16:B16"/>
    <mergeCell ref="A17:C17"/>
    <mergeCell ref="A18:D18"/>
    <mergeCell ref="B19:C19"/>
    <mergeCell ref="B20:C20"/>
    <mergeCell ref="B21:C21"/>
    <mergeCell ref="C9:D9"/>
    <mergeCell ref="C10:D10"/>
    <mergeCell ref="C11:D11"/>
    <mergeCell ref="C12:D12"/>
    <mergeCell ref="A14:D14"/>
    <mergeCell ref="A15:B15"/>
    <mergeCell ref="A1:D1"/>
    <mergeCell ref="A2:D2"/>
    <mergeCell ref="A4:D4"/>
    <mergeCell ref="A5:D5"/>
    <mergeCell ref="A6:D6"/>
    <mergeCell ref="A8:D8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54"/>
  <sheetViews>
    <sheetView topLeftCell="A112" workbookViewId="0">
      <selection activeCell="E122" sqref="E122"/>
    </sheetView>
  </sheetViews>
  <sheetFormatPr defaultColWidth="9.1796875" defaultRowHeight="15.5" x14ac:dyDescent="0.35"/>
  <cols>
    <col min="1" max="1" width="3.81640625" style="1" bestFit="1" customWidth="1"/>
    <col min="2" max="2" width="70.453125" style="1" bestFit="1" customWidth="1"/>
    <col min="3" max="3" width="22.1796875" style="1" bestFit="1" customWidth="1"/>
    <col min="4" max="4" width="21.453125" style="1" bestFit="1" customWidth="1"/>
    <col min="5" max="5" width="35.7265625" style="1" bestFit="1" customWidth="1"/>
    <col min="6" max="6" width="12" style="1" customWidth="1"/>
    <col min="7" max="7" width="15.1796875" style="1" customWidth="1"/>
    <col min="8" max="16384" width="9.1796875" style="1"/>
  </cols>
  <sheetData>
    <row r="1" spans="1:4" x14ac:dyDescent="0.35">
      <c r="A1" s="144" t="s">
        <v>87</v>
      </c>
      <c r="B1" s="144"/>
      <c r="C1" s="144"/>
      <c r="D1" s="144"/>
    </row>
    <row r="2" spans="1:4" x14ac:dyDescent="0.35">
      <c r="A2" s="145" t="s">
        <v>80</v>
      </c>
      <c r="B2" s="145"/>
      <c r="C2" s="145"/>
      <c r="D2" s="145"/>
    </row>
    <row r="3" spans="1:4" x14ac:dyDescent="0.35">
      <c r="A3" s="10"/>
      <c r="B3" s="10"/>
      <c r="C3" s="10"/>
      <c r="D3" s="19"/>
    </row>
    <row r="4" spans="1:4" x14ac:dyDescent="0.35">
      <c r="A4" s="146" t="s">
        <v>90</v>
      </c>
      <c r="B4" s="146"/>
      <c r="C4" s="146"/>
      <c r="D4" s="146"/>
    </row>
    <row r="5" spans="1:4" ht="15.75" customHeight="1" x14ac:dyDescent="0.35">
      <c r="A5" s="146" t="s">
        <v>212</v>
      </c>
      <c r="B5" s="146"/>
      <c r="C5" s="146"/>
      <c r="D5" s="146"/>
    </row>
    <row r="6" spans="1:4" ht="15.75" customHeight="1" x14ac:dyDescent="0.35">
      <c r="A6" s="146" t="s">
        <v>86</v>
      </c>
      <c r="B6" s="146"/>
      <c r="C6" s="146"/>
      <c r="D6" s="146"/>
    </row>
    <row r="7" spans="1:4" x14ac:dyDescent="0.35">
      <c r="A7" s="3"/>
      <c r="B7" s="3"/>
      <c r="C7" s="11"/>
      <c r="D7" s="12"/>
    </row>
    <row r="8" spans="1:4" x14ac:dyDescent="0.35">
      <c r="A8" s="147" t="s">
        <v>0</v>
      </c>
      <c r="B8" s="147"/>
      <c r="C8" s="147"/>
      <c r="D8" s="147"/>
    </row>
    <row r="9" spans="1:4" x14ac:dyDescent="0.35">
      <c r="A9" s="39" t="s">
        <v>1</v>
      </c>
      <c r="B9" s="40" t="s">
        <v>2</v>
      </c>
      <c r="C9" s="138" t="s">
        <v>85</v>
      </c>
      <c r="D9" s="138"/>
    </row>
    <row r="10" spans="1:4" x14ac:dyDescent="0.35">
      <c r="A10" s="39" t="s">
        <v>3</v>
      </c>
      <c r="B10" s="40" t="s">
        <v>4</v>
      </c>
      <c r="C10" s="139" t="s">
        <v>164</v>
      </c>
      <c r="D10" s="139"/>
    </row>
    <row r="11" spans="1:4" x14ac:dyDescent="0.35">
      <c r="A11" s="39" t="s">
        <v>5</v>
      </c>
      <c r="B11" s="40" t="s">
        <v>6</v>
      </c>
      <c r="C11" s="140" t="s">
        <v>81</v>
      </c>
      <c r="D11" s="140"/>
    </row>
    <row r="12" spans="1:4" x14ac:dyDescent="0.35">
      <c r="A12" s="39" t="s">
        <v>7</v>
      </c>
      <c r="B12" s="40" t="s">
        <v>8</v>
      </c>
      <c r="C12" s="141">
        <v>12</v>
      </c>
      <c r="D12" s="141"/>
    </row>
    <row r="13" spans="1:4" x14ac:dyDescent="0.35">
      <c r="A13" s="20"/>
      <c r="B13" s="4"/>
      <c r="C13" s="5"/>
      <c r="D13" s="12"/>
    </row>
    <row r="14" spans="1:4" x14ac:dyDescent="0.35">
      <c r="A14" s="142" t="s">
        <v>25</v>
      </c>
      <c r="B14" s="142"/>
      <c r="C14" s="142"/>
      <c r="D14" s="142"/>
    </row>
    <row r="15" spans="1:4" ht="31.5" customHeight="1" x14ac:dyDescent="0.35">
      <c r="A15" s="143" t="s">
        <v>82</v>
      </c>
      <c r="B15" s="143"/>
      <c r="C15" s="6" t="s">
        <v>26</v>
      </c>
      <c r="D15" s="72" t="s">
        <v>117</v>
      </c>
    </row>
    <row r="16" spans="1:4" x14ac:dyDescent="0.35">
      <c r="A16" s="152" t="s">
        <v>167</v>
      </c>
      <c r="B16" s="152"/>
      <c r="C16" s="71" t="s">
        <v>83</v>
      </c>
      <c r="D16" s="60">
        <v>1</v>
      </c>
    </row>
    <row r="17" spans="1:5" x14ac:dyDescent="0.35">
      <c r="A17" s="153"/>
      <c r="B17" s="153"/>
      <c r="C17" s="153"/>
      <c r="D17" s="12"/>
    </row>
    <row r="18" spans="1:5" x14ac:dyDescent="0.35">
      <c r="A18" s="147" t="s">
        <v>9</v>
      </c>
      <c r="B18" s="147"/>
      <c r="C18" s="147"/>
      <c r="D18" s="147"/>
    </row>
    <row r="19" spans="1:5" x14ac:dyDescent="0.35">
      <c r="A19" s="33">
        <v>1</v>
      </c>
      <c r="B19" s="148" t="s">
        <v>10</v>
      </c>
      <c r="C19" s="148"/>
      <c r="D19" s="34" t="s">
        <v>167</v>
      </c>
    </row>
    <row r="20" spans="1:5" x14ac:dyDescent="0.35">
      <c r="A20" s="33">
        <v>2</v>
      </c>
      <c r="B20" s="148" t="s">
        <v>27</v>
      </c>
      <c r="C20" s="148"/>
      <c r="D20" s="35" t="s">
        <v>89</v>
      </c>
    </row>
    <row r="21" spans="1:5" ht="39" customHeight="1" x14ac:dyDescent="0.35">
      <c r="A21" s="33">
        <v>3</v>
      </c>
      <c r="B21" s="154" t="s">
        <v>214</v>
      </c>
      <c r="C21" s="154"/>
      <c r="D21" s="36">
        <f>(1354.69/220)*200</f>
        <v>1231.5363636363636</v>
      </c>
      <c r="E21" s="108" t="s">
        <v>213</v>
      </c>
    </row>
    <row r="22" spans="1:5" x14ac:dyDescent="0.35">
      <c r="A22" s="33">
        <v>4</v>
      </c>
      <c r="B22" s="148" t="s">
        <v>11</v>
      </c>
      <c r="C22" s="148"/>
      <c r="D22" s="37" t="str">
        <f>C11</f>
        <v>SEEAC/MT</v>
      </c>
    </row>
    <row r="23" spans="1:5" x14ac:dyDescent="0.35">
      <c r="A23" s="33">
        <v>5</v>
      </c>
      <c r="B23" s="148" t="s">
        <v>12</v>
      </c>
      <c r="C23" s="148"/>
      <c r="D23" s="38">
        <v>43831</v>
      </c>
    </row>
    <row r="24" spans="1:5" x14ac:dyDescent="0.35">
      <c r="A24" s="12"/>
      <c r="B24" s="12"/>
      <c r="C24" s="12"/>
      <c r="D24" s="12"/>
    </row>
    <row r="25" spans="1:5" x14ac:dyDescent="0.35">
      <c r="A25" s="149" t="s">
        <v>23</v>
      </c>
      <c r="B25" s="149"/>
      <c r="C25" s="149"/>
      <c r="D25" s="149"/>
    </row>
    <row r="26" spans="1:5" x14ac:dyDescent="0.35">
      <c r="A26" s="70">
        <v>1</v>
      </c>
      <c r="B26" s="150" t="s">
        <v>13</v>
      </c>
      <c r="C26" s="150"/>
      <c r="D26" s="70" t="s">
        <v>14</v>
      </c>
    </row>
    <row r="27" spans="1:5" x14ac:dyDescent="0.35">
      <c r="A27" s="14" t="s">
        <v>1</v>
      </c>
      <c r="B27" s="151" t="s">
        <v>119</v>
      </c>
      <c r="C27" s="151"/>
      <c r="D27" s="24">
        <f>(D21/220)*220</f>
        <v>1231.5363636363636</v>
      </c>
    </row>
    <row r="28" spans="1:5" x14ac:dyDescent="0.35">
      <c r="A28" s="14" t="s">
        <v>3</v>
      </c>
      <c r="B28" s="151" t="s">
        <v>64</v>
      </c>
      <c r="C28" s="151"/>
      <c r="D28" s="24"/>
    </row>
    <row r="29" spans="1:5" x14ac:dyDescent="0.35">
      <c r="A29" s="14" t="s">
        <v>5</v>
      </c>
      <c r="B29" s="151" t="s">
        <v>65</v>
      </c>
      <c r="C29" s="151"/>
      <c r="D29" s="24"/>
    </row>
    <row r="30" spans="1:5" x14ac:dyDescent="0.35">
      <c r="A30" s="14" t="s">
        <v>7</v>
      </c>
      <c r="B30" s="151" t="s">
        <v>66</v>
      </c>
      <c r="C30" s="151"/>
      <c r="D30" s="24"/>
    </row>
    <row r="31" spans="1:5" x14ac:dyDescent="0.35">
      <c r="A31" s="14" t="s">
        <v>15</v>
      </c>
      <c r="B31" s="151" t="s">
        <v>67</v>
      </c>
      <c r="C31" s="151"/>
      <c r="D31" s="24"/>
    </row>
    <row r="32" spans="1:5" x14ac:dyDescent="0.35">
      <c r="A32" s="14" t="s">
        <v>16</v>
      </c>
      <c r="B32" s="158" t="s">
        <v>91</v>
      </c>
      <c r="C32" s="158"/>
      <c r="D32" s="24">
        <v>26.49</v>
      </c>
    </row>
    <row r="33" spans="1:4" x14ac:dyDescent="0.35">
      <c r="A33" s="150" t="s">
        <v>68</v>
      </c>
      <c r="B33" s="150"/>
      <c r="C33" s="150"/>
      <c r="D33" s="25">
        <f>SUM(D27:D32)</f>
        <v>1258.0263636363636</v>
      </c>
    </row>
    <row r="34" spans="1:4" x14ac:dyDescent="0.35">
      <c r="A34" s="12"/>
      <c r="B34" s="12"/>
      <c r="C34" s="12"/>
      <c r="D34" s="12"/>
    </row>
    <row r="35" spans="1:4" x14ac:dyDescent="0.35">
      <c r="A35" s="149" t="s">
        <v>60</v>
      </c>
      <c r="B35" s="149"/>
      <c r="C35" s="149"/>
      <c r="D35" s="149"/>
    </row>
    <row r="36" spans="1:4" x14ac:dyDescent="0.35">
      <c r="A36" s="155" t="s">
        <v>28</v>
      </c>
      <c r="B36" s="155"/>
      <c r="C36" s="155"/>
      <c r="D36" s="155"/>
    </row>
    <row r="37" spans="1:4" x14ac:dyDescent="0.35">
      <c r="A37" s="70" t="s">
        <v>29</v>
      </c>
      <c r="B37" s="156" t="s">
        <v>30</v>
      </c>
      <c r="C37" s="156"/>
      <c r="D37" s="70" t="s">
        <v>14</v>
      </c>
    </row>
    <row r="38" spans="1:4" x14ac:dyDescent="0.35">
      <c r="A38" s="14" t="s">
        <v>1</v>
      </c>
      <c r="B38" s="151" t="s">
        <v>24</v>
      </c>
      <c r="C38" s="151"/>
      <c r="D38" s="24">
        <f>D33/12</f>
        <v>104.8355303030303</v>
      </c>
    </row>
    <row r="39" spans="1:4" x14ac:dyDescent="0.35">
      <c r="A39" s="14" t="s">
        <v>3</v>
      </c>
      <c r="B39" s="157" t="s">
        <v>69</v>
      </c>
      <c r="C39" s="157"/>
      <c r="D39" s="24">
        <f>D33/12</f>
        <v>104.8355303030303</v>
      </c>
    </row>
    <row r="40" spans="1:4" x14ac:dyDescent="0.35">
      <c r="A40" s="14" t="s">
        <v>5</v>
      </c>
      <c r="B40" s="151" t="s">
        <v>70</v>
      </c>
      <c r="C40" s="151"/>
      <c r="D40" s="24">
        <f>D39/3</f>
        <v>34.945176767676763</v>
      </c>
    </row>
    <row r="41" spans="1:4" x14ac:dyDescent="0.35">
      <c r="A41" s="150" t="s">
        <v>68</v>
      </c>
      <c r="B41" s="150"/>
      <c r="C41" s="150"/>
      <c r="D41" s="25">
        <f>SUM(D38:D40)</f>
        <v>244.61623737373736</v>
      </c>
    </row>
    <row r="42" spans="1:4" x14ac:dyDescent="0.35">
      <c r="A42" s="12"/>
      <c r="B42" s="12"/>
      <c r="C42" s="12"/>
      <c r="D42" s="12"/>
    </row>
    <row r="43" spans="1:4" ht="32.25" customHeight="1" x14ac:dyDescent="0.35">
      <c r="A43" s="159" t="s">
        <v>31</v>
      </c>
      <c r="B43" s="159"/>
      <c r="C43" s="159"/>
      <c r="D43" s="159"/>
    </row>
    <row r="44" spans="1:4" x14ac:dyDescent="0.35">
      <c r="A44" s="70" t="s">
        <v>32</v>
      </c>
      <c r="B44" s="70" t="s">
        <v>33</v>
      </c>
      <c r="C44" s="70" t="s">
        <v>34</v>
      </c>
      <c r="D44" s="70" t="s">
        <v>14</v>
      </c>
    </row>
    <row r="45" spans="1:4" x14ac:dyDescent="0.35">
      <c r="A45" s="14" t="s">
        <v>1</v>
      </c>
      <c r="B45" s="8" t="s">
        <v>35</v>
      </c>
      <c r="C45" s="9">
        <v>0.2</v>
      </c>
      <c r="D45" s="30">
        <f>(D33+D41)*C45</f>
        <v>300.52852020202016</v>
      </c>
    </row>
    <row r="46" spans="1:4" x14ac:dyDescent="0.35">
      <c r="A46" s="14" t="s">
        <v>3</v>
      </c>
      <c r="B46" s="8" t="s">
        <v>36</v>
      </c>
      <c r="C46" s="9">
        <v>2.5000000000000001E-2</v>
      </c>
      <c r="D46" s="30">
        <f>(D33+D41)*C46</f>
        <v>37.56606502525252</v>
      </c>
    </row>
    <row r="47" spans="1:4" x14ac:dyDescent="0.35">
      <c r="A47" s="14" t="s">
        <v>5</v>
      </c>
      <c r="B47" s="58" t="s">
        <v>118</v>
      </c>
      <c r="C47" s="59">
        <v>0.02</v>
      </c>
      <c r="D47" s="30">
        <f>(D33+D41)*C47</f>
        <v>30.052852020202018</v>
      </c>
    </row>
    <row r="48" spans="1:4" x14ac:dyDescent="0.35">
      <c r="A48" s="14" t="s">
        <v>7</v>
      </c>
      <c r="B48" s="8" t="s">
        <v>37</v>
      </c>
      <c r="C48" s="9">
        <v>1.4999999999999999E-2</v>
      </c>
      <c r="D48" s="30">
        <f>(D33+D41)*C48</f>
        <v>22.539639015151511</v>
      </c>
    </row>
    <row r="49" spans="1:4" x14ac:dyDescent="0.35">
      <c r="A49" s="14" t="s">
        <v>15</v>
      </c>
      <c r="B49" s="8" t="s">
        <v>38</v>
      </c>
      <c r="C49" s="9">
        <v>0.01</v>
      </c>
      <c r="D49" s="30">
        <f>(D33+D41)*C49</f>
        <v>15.026426010101009</v>
      </c>
    </row>
    <row r="50" spans="1:4" x14ac:dyDescent="0.35">
      <c r="A50" s="14" t="s">
        <v>16</v>
      </c>
      <c r="B50" s="8" t="s">
        <v>39</v>
      </c>
      <c r="C50" s="9">
        <v>6.0000000000000001E-3</v>
      </c>
      <c r="D50" s="127">
        <f>(D33+D41)*C50</f>
        <v>9.0158556060606045</v>
      </c>
    </row>
    <row r="51" spans="1:4" x14ac:dyDescent="0.35">
      <c r="A51" s="14" t="s">
        <v>17</v>
      </c>
      <c r="B51" s="8" t="s">
        <v>40</v>
      </c>
      <c r="C51" s="9">
        <v>2E-3</v>
      </c>
      <c r="D51" s="30">
        <f>(D33+D41)*C51</f>
        <v>3.0052852020202017</v>
      </c>
    </row>
    <row r="52" spans="1:4" x14ac:dyDescent="0.35">
      <c r="A52" s="160" t="s">
        <v>71</v>
      </c>
      <c r="B52" s="160"/>
      <c r="C52" s="53">
        <f>SUM(C45:C51)</f>
        <v>0.27800000000000002</v>
      </c>
      <c r="D52" s="128">
        <f>(D33+D41)*C52</f>
        <v>417.7346430808081</v>
      </c>
    </row>
    <row r="53" spans="1:4" x14ac:dyDescent="0.35">
      <c r="A53" s="14" t="s">
        <v>18</v>
      </c>
      <c r="B53" s="8" t="s">
        <v>41</v>
      </c>
      <c r="C53" s="9">
        <v>0.08</v>
      </c>
      <c r="D53" s="30">
        <f>(D33+D41)*C53</f>
        <v>120.21140808080807</v>
      </c>
    </row>
    <row r="54" spans="1:4" x14ac:dyDescent="0.35">
      <c r="A54" s="150" t="s">
        <v>72</v>
      </c>
      <c r="B54" s="150"/>
      <c r="C54" s="9">
        <f>SUM(C52:C53)</f>
        <v>0.35800000000000004</v>
      </c>
      <c r="D54" s="55">
        <f>SUM(D52:D53)</f>
        <v>537.9460511616162</v>
      </c>
    </row>
    <row r="55" spans="1:4" x14ac:dyDescent="0.35">
      <c r="A55" s="12"/>
      <c r="B55" s="12"/>
      <c r="C55" s="12"/>
      <c r="D55" s="12"/>
    </row>
    <row r="56" spans="1:4" x14ac:dyDescent="0.35">
      <c r="A56" s="149" t="s">
        <v>42</v>
      </c>
      <c r="B56" s="149"/>
      <c r="C56" s="149"/>
      <c r="D56" s="149"/>
    </row>
    <row r="57" spans="1:4" x14ac:dyDescent="0.35">
      <c r="A57" s="70" t="s">
        <v>43</v>
      </c>
      <c r="B57" s="150" t="s">
        <v>19</v>
      </c>
      <c r="C57" s="150"/>
      <c r="D57" s="70" t="s">
        <v>14</v>
      </c>
    </row>
    <row r="58" spans="1:4" x14ac:dyDescent="0.35">
      <c r="A58" s="14" t="s">
        <v>1</v>
      </c>
      <c r="B58" s="151" t="s">
        <v>166</v>
      </c>
      <c r="C58" s="151"/>
      <c r="D58" s="24">
        <f>(3.5*2*22)-(D21*6%)</f>
        <v>80.107818181818189</v>
      </c>
    </row>
    <row r="59" spans="1:4" x14ac:dyDescent="0.35">
      <c r="A59" s="14" t="s">
        <v>3</v>
      </c>
      <c r="B59" s="151" t="s">
        <v>115</v>
      </c>
      <c r="C59" s="151"/>
      <c r="D59" s="24">
        <f>(15*22)-(15*22*5%)</f>
        <v>313.5</v>
      </c>
    </row>
    <row r="60" spans="1:4" x14ac:dyDescent="0.35">
      <c r="A60" s="14" t="s">
        <v>5</v>
      </c>
      <c r="B60" s="151" t="s">
        <v>116</v>
      </c>
      <c r="C60" s="151"/>
      <c r="D60" s="24">
        <v>110</v>
      </c>
    </row>
    <row r="61" spans="1:4" x14ac:dyDescent="0.35">
      <c r="A61" s="14" t="s">
        <v>7</v>
      </c>
      <c r="B61" s="151" t="s">
        <v>63</v>
      </c>
      <c r="C61" s="151"/>
      <c r="D61" s="24"/>
    </row>
    <row r="62" spans="1:4" x14ac:dyDescent="0.35">
      <c r="A62" s="150" t="s">
        <v>68</v>
      </c>
      <c r="B62" s="150"/>
      <c r="C62" s="150"/>
      <c r="D62" s="25">
        <f>SUM(D58:D61)</f>
        <v>503.60781818181817</v>
      </c>
    </row>
    <row r="63" spans="1:4" x14ac:dyDescent="0.35">
      <c r="A63" s="12"/>
      <c r="B63" s="12"/>
      <c r="C63" s="12"/>
      <c r="D63" s="12"/>
    </row>
    <row r="64" spans="1:4" x14ac:dyDescent="0.35">
      <c r="A64" s="149" t="s">
        <v>44</v>
      </c>
      <c r="B64" s="149"/>
      <c r="C64" s="149"/>
      <c r="D64" s="149"/>
    </row>
    <row r="65" spans="1:4" x14ac:dyDescent="0.35">
      <c r="A65" s="70">
        <v>2</v>
      </c>
      <c r="B65" s="150" t="s">
        <v>45</v>
      </c>
      <c r="C65" s="150"/>
      <c r="D65" s="70" t="s">
        <v>14</v>
      </c>
    </row>
    <row r="66" spans="1:4" x14ac:dyDescent="0.35">
      <c r="A66" s="14" t="s">
        <v>29</v>
      </c>
      <c r="B66" s="151" t="s">
        <v>30</v>
      </c>
      <c r="C66" s="151"/>
      <c r="D66" s="26">
        <f>D41</f>
        <v>244.61623737373736</v>
      </c>
    </row>
    <row r="67" spans="1:4" x14ac:dyDescent="0.35">
      <c r="A67" s="14" t="s">
        <v>32</v>
      </c>
      <c r="B67" s="151" t="s">
        <v>33</v>
      </c>
      <c r="C67" s="151"/>
      <c r="D67" s="26">
        <f>D54</f>
        <v>537.9460511616162</v>
      </c>
    </row>
    <row r="68" spans="1:4" x14ac:dyDescent="0.35">
      <c r="A68" s="14" t="s">
        <v>43</v>
      </c>
      <c r="B68" s="151" t="s">
        <v>19</v>
      </c>
      <c r="C68" s="151"/>
      <c r="D68" s="26">
        <f>D62</f>
        <v>503.60781818181817</v>
      </c>
    </row>
    <row r="69" spans="1:4" ht="15.75" customHeight="1" x14ac:dyDescent="0.35">
      <c r="A69" s="150" t="s">
        <v>68</v>
      </c>
      <c r="B69" s="150"/>
      <c r="C69" s="150"/>
      <c r="D69" s="27">
        <f>SUM(D66:D68)</f>
        <v>1286.1701067171716</v>
      </c>
    </row>
    <row r="70" spans="1:4" x14ac:dyDescent="0.35">
      <c r="A70" s="21"/>
      <c r="B70" s="12"/>
      <c r="C70" s="12"/>
      <c r="D70" s="12"/>
    </row>
    <row r="71" spans="1:4" x14ac:dyDescent="0.35">
      <c r="A71" s="149" t="s">
        <v>46</v>
      </c>
      <c r="B71" s="149"/>
      <c r="C71" s="149"/>
      <c r="D71" s="149"/>
    </row>
    <row r="72" spans="1:4" x14ac:dyDescent="0.35">
      <c r="A72" s="70">
        <v>3</v>
      </c>
      <c r="B72" s="150" t="s">
        <v>22</v>
      </c>
      <c r="C72" s="150"/>
      <c r="D72" s="70" t="s">
        <v>14</v>
      </c>
    </row>
    <row r="73" spans="1:4" x14ac:dyDescent="0.35">
      <c r="A73" s="57" t="s">
        <v>1</v>
      </c>
      <c r="B73" s="157" t="s">
        <v>47</v>
      </c>
      <c r="C73" s="157"/>
      <c r="D73" s="30">
        <f>(D33+D69-D52)/12</f>
        <v>177.20515227272725</v>
      </c>
    </row>
    <row r="74" spans="1:4" x14ac:dyDescent="0.35">
      <c r="A74" s="57" t="s">
        <v>3</v>
      </c>
      <c r="B74" s="157" t="s">
        <v>48</v>
      </c>
      <c r="C74" s="157"/>
      <c r="D74" s="31">
        <f>D73*8%</f>
        <v>14.176412181818179</v>
      </c>
    </row>
    <row r="75" spans="1:4" x14ac:dyDescent="0.35">
      <c r="A75" s="57" t="s">
        <v>5</v>
      </c>
      <c r="B75" s="157" t="s">
        <v>49</v>
      </c>
      <c r="C75" s="157"/>
      <c r="D75" s="31">
        <f>(D53*50%)</f>
        <v>60.105704040404035</v>
      </c>
    </row>
    <row r="76" spans="1:4" ht="15.75" customHeight="1" x14ac:dyDescent="0.35">
      <c r="A76" s="161" t="s">
        <v>73</v>
      </c>
      <c r="B76" s="161"/>
      <c r="C76" s="161"/>
      <c r="D76" s="32">
        <f>(D73+D75)*37.71%</f>
        <v>89.489923915681814</v>
      </c>
    </row>
    <row r="77" spans="1:4" x14ac:dyDescent="0.35">
      <c r="A77" s="57" t="s">
        <v>7</v>
      </c>
      <c r="B77" s="157" t="s">
        <v>74</v>
      </c>
      <c r="C77" s="157"/>
      <c r="D77" s="31">
        <f>(D33+D69)/12</f>
        <v>212.01637252946125</v>
      </c>
    </row>
    <row r="78" spans="1:4" ht="31.5" customHeight="1" x14ac:dyDescent="0.35">
      <c r="A78" s="14" t="s">
        <v>15</v>
      </c>
      <c r="B78" s="151" t="s">
        <v>50</v>
      </c>
      <c r="C78" s="151"/>
      <c r="D78" s="30">
        <f>(D77*C54)</f>
        <v>75.901861365547134</v>
      </c>
    </row>
    <row r="79" spans="1:4" x14ac:dyDescent="0.35">
      <c r="A79" s="14" t="s">
        <v>16</v>
      </c>
      <c r="B79" s="151" t="s">
        <v>51</v>
      </c>
      <c r="C79" s="151"/>
      <c r="D79" s="30">
        <f>D75</f>
        <v>60.105704040404035</v>
      </c>
    </row>
    <row r="80" spans="1:4" ht="15.75" customHeight="1" x14ac:dyDescent="0.35">
      <c r="A80" s="160" t="s">
        <v>75</v>
      </c>
      <c r="B80" s="160"/>
      <c r="C80" s="160"/>
      <c r="D80" s="32">
        <f>(D77+D79)*37.71%</f>
        <v>102.61723507449619</v>
      </c>
    </row>
    <row r="81" spans="1:6" ht="15.75" customHeight="1" x14ac:dyDescent="0.35">
      <c r="A81" s="150" t="s">
        <v>68</v>
      </c>
      <c r="B81" s="150"/>
      <c r="C81" s="150"/>
      <c r="D81" s="55">
        <f>(D76+D80)-5.76</f>
        <v>186.347158990178</v>
      </c>
    </row>
    <row r="82" spans="1:6" x14ac:dyDescent="0.35">
      <c r="A82" s="12"/>
      <c r="B82" s="12"/>
      <c r="C82" s="12"/>
      <c r="D82" s="12"/>
    </row>
    <row r="83" spans="1:6" x14ac:dyDescent="0.35">
      <c r="A83" s="149" t="s">
        <v>52</v>
      </c>
      <c r="B83" s="149"/>
      <c r="C83" s="149"/>
      <c r="D83" s="149"/>
    </row>
    <row r="84" spans="1:6" x14ac:dyDescent="0.35">
      <c r="A84" s="155" t="s">
        <v>53</v>
      </c>
      <c r="B84" s="155"/>
      <c r="C84" s="155"/>
      <c r="D84" s="155"/>
    </row>
    <row r="85" spans="1:6" x14ac:dyDescent="0.35">
      <c r="A85" s="70" t="s">
        <v>20</v>
      </c>
      <c r="B85" s="150" t="s">
        <v>54</v>
      </c>
      <c r="C85" s="150"/>
      <c r="D85" s="70" t="s">
        <v>14</v>
      </c>
      <c r="F85" s="7"/>
    </row>
    <row r="86" spans="1:6" x14ac:dyDescent="0.35">
      <c r="A86" s="14" t="s">
        <v>1</v>
      </c>
      <c r="B86" s="151" t="s">
        <v>92</v>
      </c>
      <c r="C86" s="151"/>
      <c r="D86" s="28"/>
    </row>
    <row r="87" spans="1:6" x14ac:dyDescent="0.35">
      <c r="A87" s="14" t="s">
        <v>3</v>
      </c>
      <c r="B87" s="151" t="s">
        <v>93</v>
      </c>
      <c r="C87" s="151"/>
      <c r="D87" s="29">
        <f>(D33+D69+D81)/30*29.1991/12</f>
        <v>221.47060135436115</v>
      </c>
    </row>
    <row r="88" spans="1:6" x14ac:dyDescent="0.35">
      <c r="A88" s="14" t="s">
        <v>5</v>
      </c>
      <c r="B88" s="151" t="s">
        <v>94</v>
      </c>
      <c r="C88" s="151"/>
      <c r="D88" s="26"/>
    </row>
    <row r="89" spans="1:6" x14ac:dyDescent="0.35">
      <c r="A89" s="14" t="s">
        <v>7</v>
      </c>
      <c r="B89" s="151" t="s">
        <v>95</v>
      </c>
      <c r="C89" s="151"/>
      <c r="D89" s="26"/>
    </row>
    <row r="90" spans="1:6" x14ac:dyDescent="0.35">
      <c r="A90" s="14" t="s">
        <v>15</v>
      </c>
      <c r="B90" s="151" t="s">
        <v>96</v>
      </c>
      <c r="C90" s="151"/>
      <c r="D90" s="26"/>
    </row>
    <row r="91" spans="1:6" x14ac:dyDescent="0.35">
      <c r="A91" s="14" t="s">
        <v>16</v>
      </c>
      <c r="B91" s="151" t="s">
        <v>97</v>
      </c>
      <c r="C91" s="151"/>
      <c r="D91" s="14"/>
    </row>
    <row r="92" spans="1:6" ht="15.75" customHeight="1" x14ac:dyDescent="0.35">
      <c r="A92" s="150" t="s">
        <v>72</v>
      </c>
      <c r="B92" s="150"/>
      <c r="C92" s="150"/>
      <c r="D92" s="27">
        <f>SUM(D86:D91)</f>
        <v>221.47060135436115</v>
      </c>
    </row>
    <row r="93" spans="1:6" x14ac:dyDescent="0.35">
      <c r="A93" s="12"/>
      <c r="B93" s="12"/>
      <c r="C93" s="12"/>
      <c r="D93" s="12"/>
    </row>
    <row r="94" spans="1:6" x14ac:dyDescent="0.35">
      <c r="A94" s="149" t="s">
        <v>55</v>
      </c>
      <c r="B94" s="149"/>
      <c r="C94" s="149"/>
      <c r="D94" s="149"/>
    </row>
    <row r="95" spans="1:6" x14ac:dyDescent="0.35">
      <c r="A95" s="70" t="s">
        <v>21</v>
      </c>
      <c r="B95" s="150" t="s">
        <v>56</v>
      </c>
      <c r="C95" s="150"/>
      <c r="D95" s="70" t="s">
        <v>14</v>
      </c>
    </row>
    <row r="96" spans="1:6" x14ac:dyDescent="0.35">
      <c r="A96" s="14" t="s">
        <v>1</v>
      </c>
      <c r="B96" s="151" t="s">
        <v>98</v>
      </c>
      <c r="C96" s="151"/>
      <c r="D96" s="24"/>
    </row>
    <row r="97" spans="1:4" ht="15.75" customHeight="1" x14ac:dyDescent="0.35">
      <c r="A97" s="150" t="s">
        <v>68</v>
      </c>
      <c r="B97" s="150"/>
      <c r="C97" s="150"/>
      <c r="D97" s="25">
        <v>0</v>
      </c>
    </row>
    <row r="98" spans="1:4" x14ac:dyDescent="0.35">
      <c r="A98" s="12"/>
      <c r="B98" s="12"/>
      <c r="C98" s="12"/>
      <c r="D98" s="12"/>
    </row>
    <row r="99" spans="1:4" x14ac:dyDescent="0.35">
      <c r="A99" s="149" t="s">
        <v>57</v>
      </c>
      <c r="B99" s="149"/>
      <c r="C99" s="149"/>
      <c r="D99" s="149"/>
    </row>
    <row r="100" spans="1:4" x14ac:dyDescent="0.35">
      <c r="A100" s="70">
        <v>4</v>
      </c>
      <c r="B100" s="162" t="s">
        <v>58</v>
      </c>
      <c r="C100" s="162"/>
      <c r="D100" s="70" t="s">
        <v>14</v>
      </c>
    </row>
    <row r="101" spans="1:4" x14ac:dyDescent="0.35">
      <c r="A101" s="14" t="s">
        <v>20</v>
      </c>
      <c r="B101" s="151" t="s">
        <v>99</v>
      </c>
      <c r="C101" s="151"/>
      <c r="D101" s="26">
        <f>D92</f>
        <v>221.47060135436115</v>
      </c>
    </row>
    <row r="102" spans="1:4" x14ac:dyDescent="0.35">
      <c r="A102" s="14" t="s">
        <v>21</v>
      </c>
      <c r="B102" s="151" t="s">
        <v>100</v>
      </c>
      <c r="C102" s="151"/>
      <c r="D102" s="26"/>
    </row>
    <row r="103" spans="1:4" ht="15.75" customHeight="1" x14ac:dyDescent="0.35">
      <c r="A103" s="150" t="s">
        <v>68</v>
      </c>
      <c r="B103" s="150"/>
      <c r="C103" s="150"/>
      <c r="D103" s="27">
        <f>SUM(D101:D102)</f>
        <v>221.47060135436115</v>
      </c>
    </row>
    <row r="104" spans="1:4" x14ac:dyDescent="0.35">
      <c r="A104" s="12"/>
      <c r="B104" s="12"/>
      <c r="C104" s="12"/>
      <c r="D104" s="12"/>
    </row>
    <row r="105" spans="1:4" x14ac:dyDescent="0.35">
      <c r="A105" s="149" t="s">
        <v>61</v>
      </c>
      <c r="B105" s="149"/>
      <c r="C105" s="149"/>
      <c r="D105" s="149"/>
    </row>
    <row r="106" spans="1:4" x14ac:dyDescent="0.35">
      <c r="A106" s="70">
        <v>5</v>
      </c>
      <c r="B106" s="150" t="s">
        <v>76</v>
      </c>
      <c r="C106" s="150"/>
      <c r="D106" s="70" t="s">
        <v>14</v>
      </c>
    </row>
    <row r="107" spans="1:4" x14ac:dyDescent="0.35">
      <c r="A107" s="14" t="s">
        <v>1</v>
      </c>
      <c r="B107" s="156" t="s">
        <v>77</v>
      </c>
      <c r="C107" s="156"/>
      <c r="D107" s="23">
        <f>Uniforme!O8</f>
        <v>129.98122222222221</v>
      </c>
    </row>
    <row r="108" spans="1:4" x14ac:dyDescent="0.35">
      <c r="A108" s="14" t="s">
        <v>3</v>
      </c>
      <c r="B108" s="151" t="s">
        <v>101</v>
      </c>
      <c r="C108" s="151"/>
      <c r="D108" s="24"/>
    </row>
    <row r="109" spans="1:4" x14ac:dyDescent="0.35">
      <c r="A109" s="14" t="s">
        <v>5</v>
      </c>
      <c r="B109" s="151" t="s">
        <v>102</v>
      </c>
      <c r="C109" s="151"/>
      <c r="D109" s="24"/>
    </row>
    <row r="110" spans="1:4" x14ac:dyDescent="0.35">
      <c r="A110" s="14" t="s">
        <v>7</v>
      </c>
      <c r="B110" s="151" t="s">
        <v>78</v>
      </c>
      <c r="C110" s="151"/>
      <c r="D110" s="24"/>
    </row>
    <row r="111" spans="1:4" ht="16.5" customHeight="1" x14ac:dyDescent="0.35">
      <c r="A111" s="150" t="s">
        <v>72</v>
      </c>
      <c r="B111" s="150"/>
      <c r="C111" s="150"/>
      <c r="D111" s="25">
        <f>SUM(D107:D110)</f>
        <v>129.98122222222221</v>
      </c>
    </row>
    <row r="112" spans="1:4" x14ac:dyDescent="0.35">
      <c r="A112" s="12"/>
      <c r="B112" s="12"/>
      <c r="C112" s="12"/>
      <c r="D112" s="12"/>
    </row>
    <row r="113" spans="1:5" x14ac:dyDescent="0.35">
      <c r="A113" s="12"/>
      <c r="B113" s="12"/>
      <c r="C113" s="12"/>
      <c r="D113" s="12"/>
    </row>
    <row r="114" spans="1:5" x14ac:dyDescent="0.35">
      <c r="A114" s="147" t="s">
        <v>103</v>
      </c>
      <c r="B114" s="147"/>
      <c r="C114" s="147"/>
      <c r="D114" s="147"/>
    </row>
    <row r="115" spans="1:5" x14ac:dyDescent="0.35">
      <c r="A115" s="41"/>
      <c r="B115" s="40"/>
      <c r="C115" s="42"/>
      <c r="D115" s="43"/>
    </row>
    <row r="116" spans="1:5" x14ac:dyDescent="0.35">
      <c r="A116" s="70">
        <v>6</v>
      </c>
      <c r="B116" s="44" t="s">
        <v>104</v>
      </c>
      <c r="C116" s="70" t="s">
        <v>34</v>
      </c>
      <c r="D116" s="70" t="s">
        <v>14</v>
      </c>
    </row>
    <row r="117" spans="1:5" x14ac:dyDescent="0.35">
      <c r="A117" s="70" t="s">
        <v>1</v>
      </c>
      <c r="B117" s="45" t="s">
        <v>105</v>
      </c>
      <c r="C117" s="46">
        <v>0.06</v>
      </c>
      <c r="D117" s="126">
        <f>(D33+D69+D81+D103+D111)*C117</f>
        <v>184.91972717521776</v>
      </c>
    </row>
    <row r="118" spans="1:5" x14ac:dyDescent="0.35">
      <c r="A118" s="70" t="s">
        <v>3</v>
      </c>
      <c r="B118" s="45" t="s">
        <v>106</v>
      </c>
      <c r="C118" s="9">
        <v>6.7900000000000002E-2</v>
      </c>
      <c r="D118" s="126">
        <f>(D33+D69+D81+D103+D111)*C118</f>
        <v>209.26749125328811</v>
      </c>
    </row>
    <row r="119" spans="1:5" x14ac:dyDescent="0.35">
      <c r="A119" s="70" t="s">
        <v>5</v>
      </c>
      <c r="B119" s="45" t="s">
        <v>107</v>
      </c>
      <c r="C119" s="14" t="s">
        <v>108</v>
      </c>
      <c r="D119" s="29"/>
    </row>
    <row r="120" spans="1:5" x14ac:dyDescent="0.35">
      <c r="A120" s="70"/>
      <c r="B120" s="45" t="s">
        <v>109</v>
      </c>
      <c r="C120" s="9">
        <v>6.4999999999999997E-3</v>
      </c>
      <c r="D120" s="126">
        <f>C120*D135</f>
        <v>20.032970443981924</v>
      </c>
    </row>
    <row r="121" spans="1:5" x14ac:dyDescent="0.35">
      <c r="A121" s="70"/>
      <c r="B121" s="45" t="s">
        <v>110</v>
      </c>
      <c r="C121" s="9">
        <v>0.03</v>
      </c>
      <c r="D121" s="126">
        <f>C121*D135</f>
        <v>92.459863587608879</v>
      </c>
    </row>
    <row r="122" spans="1:5" x14ac:dyDescent="0.35">
      <c r="A122" s="70"/>
      <c r="B122" s="45" t="s">
        <v>111</v>
      </c>
      <c r="C122" s="14">
        <v>0</v>
      </c>
      <c r="D122" s="126"/>
    </row>
    <row r="123" spans="1:5" x14ac:dyDescent="0.35">
      <c r="A123" s="45"/>
      <c r="B123" s="51" t="s">
        <v>163</v>
      </c>
      <c r="C123" s="52">
        <v>0.04</v>
      </c>
      <c r="D123" s="126">
        <f>C123*D135</f>
        <v>123.27981811681184</v>
      </c>
    </row>
    <row r="124" spans="1:5" x14ac:dyDescent="0.35">
      <c r="A124" s="47"/>
      <c r="B124" s="70" t="s">
        <v>112</v>
      </c>
      <c r="C124" s="48">
        <f>C123+C121+C120</f>
        <v>7.6500000000000012E-2</v>
      </c>
      <c r="D124" s="126">
        <f>C124*D135</f>
        <v>235.77265214840267</v>
      </c>
      <c r="E124" s="13"/>
    </row>
    <row r="125" spans="1:5" x14ac:dyDescent="0.35">
      <c r="A125" s="150" t="s">
        <v>113</v>
      </c>
      <c r="B125" s="150"/>
      <c r="C125" s="150"/>
      <c r="D125" s="49">
        <f>(D117+D118+D124)</f>
        <v>629.95987057690854</v>
      </c>
      <c r="E125" s="13"/>
    </row>
    <row r="126" spans="1:5" x14ac:dyDescent="0.35">
      <c r="A126" s="12"/>
      <c r="B126" s="12"/>
      <c r="C126" s="12"/>
      <c r="D126" s="12"/>
    </row>
    <row r="127" spans="1:5" x14ac:dyDescent="0.35">
      <c r="A127" s="12"/>
      <c r="B127" s="12"/>
      <c r="C127" s="12"/>
      <c r="D127" s="12"/>
    </row>
    <row r="128" spans="1:5" x14ac:dyDescent="0.35">
      <c r="A128" s="149" t="s">
        <v>79</v>
      </c>
      <c r="B128" s="149"/>
      <c r="C128" s="149"/>
      <c r="D128" s="149"/>
    </row>
    <row r="129" spans="1:7" x14ac:dyDescent="0.35">
      <c r="A129" s="70"/>
      <c r="B129" s="150" t="s">
        <v>59</v>
      </c>
      <c r="C129" s="150"/>
      <c r="D129" s="70" t="s">
        <v>14</v>
      </c>
    </row>
    <row r="130" spans="1:7" x14ac:dyDescent="0.35">
      <c r="A130" s="73" t="s">
        <v>1</v>
      </c>
      <c r="B130" s="151" t="s">
        <v>215</v>
      </c>
      <c r="C130" s="151"/>
      <c r="D130" s="22">
        <f>D33</f>
        <v>1258.0263636363636</v>
      </c>
    </row>
    <row r="131" spans="1:7" x14ac:dyDescent="0.35">
      <c r="A131" s="73" t="s">
        <v>3</v>
      </c>
      <c r="B131" s="151" t="s">
        <v>60</v>
      </c>
      <c r="C131" s="151"/>
      <c r="D131" s="22">
        <f>D69</f>
        <v>1286.1701067171716</v>
      </c>
    </row>
    <row r="132" spans="1:7" x14ac:dyDescent="0.35">
      <c r="A132" s="73" t="s">
        <v>5</v>
      </c>
      <c r="B132" s="151" t="s">
        <v>46</v>
      </c>
      <c r="C132" s="151"/>
      <c r="D132" s="22">
        <f>D81</f>
        <v>186.347158990178</v>
      </c>
    </row>
    <row r="133" spans="1:7" x14ac:dyDescent="0.35">
      <c r="A133" s="73" t="s">
        <v>7</v>
      </c>
      <c r="B133" s="157" t="s">
        <v>52</v>
      </c>
      <c r="C133" s="157"/>
      <c r="D133" s="22">
        <f>D103</f>
        <v>221.47060135436115</v>
      </c>
    </row>
    <row r="134" spans="1:7" x14ac:dyDescent="0.35">
      <c r="A134" s="73" t="s">
        <v>15</v>
      </c>
      <c r="B134" s="151" t="s">
        <v>61</v>
      </c>
      <c r="C134" s="151"/>
      <c r="D134" s="22">
        <f>D111</f>
        <v>129.98122222222221</v>
      </c>
    </row>
    <row r="135" spans="1:7" ht="15.75" customHeight="1" x14ac:dyDescent="0.35">
      <c r="A135" s="150" t="s">
        <v>62</v>
      </c>
      <c r="B135" s="150"/>
      <c r="C135" s="150"/>
      <c r="D135" s="132">
        <f>SUM(D130:D134)</f>
        <v>3081.995452920296</v>
      </c>
    </row>
    <row r="136" spans="1:7" x14ac:dyDescent="0.35">
      <c r="A136" s="73" t="s">
        <v>16</v>
      </c>
      <c r="B136" s="157" t="s">
        <v>114</v>
      </c>
      <c r="C136" s="157"/>
      <c r="D136" s="22">
        <f>D125</f>
        <v>629.95987057690854</v>
      </c>
    </row>
    <row r="137" spans="1:7" ht="16.5" customHeight="1" x14ac:dyDescent="0.35">
      <c r="A137" s="171" t="s">
        <v>140</v>
      </c>
      <c r="B137" s="171"/>
      <c r="C137" s="171"/>
      <c r="D137" s="56">
        <f>D135+D136</f>
        <v>3711.9553234972045</v>
      </c>
    </row>
    <row r="138" spans="1:7" x14ac:dyDescent="0.35">
      <c r="C138" s="2"/>
    </row>
    <row r="140" spans="1:7" x14ac:dyDescent="0.35">
      <c r="A140" s="167" t="s">
        <v>138</v>
      </c>
      <c r="B140" s="167"/>
      <c r="C140" s="167"/>
      <c r="D140" s="167"/>
      <c r="E140" s="167"/>
      <c r="F140" s="167"/>
      <c r="G140" s="167"/>
    </row>
    <row r="141" spans="1:7" x14ac:dyDescent="0.35">
      <c r="A141" s="61"/>
      <c r="B141" s="61"/>
      <c r="C141" s="62"/>
      <c r="D141" s="63"/>
      <c r="E141" s="64"/>
      <c r="F141" s="12"/>
      <c r="G141" s="12"/>
    </row>
    <row r="142" spans="1:7" ht="31" x14ac:dyDescent="0.35">
      <c r="A142" s="150" t="s">
        <v>123</v>
      </c>
      <c r="B142" s="150"/>
      <c r="C142" s="150" t="s">
        <v>124</v>
      </c>
      <c r="D142" s="150" t="s">
        <v>125</v>
      </c>
      <c r="E142" s="70" t="s">
        <v>126</v>
      </c>
      <c r="F142" s="168" t="s">
        <v>127</v>
      </c>
      <c r="G142" s="70" t="s">
        <v>128</v>
      </c>
    </row>
    <row r="143" spans="1:7" x14ac:dyDescent="0.35">
      <c r="A143" s="150"/>
      <c r="B143" s="150"/>
      <c r="C143" s="150"/>
      <c r="D143" s="150"/>
      <c r="E143" s="70" t="s">
        <v>129</v>
      </c>
      <c r="F143" s="169"/>
      <c r="G143" s="70" t="s">
        <v>130</v>
      </c>
    </row>
    <row r="144" spans="1:7" x14ac:dyDescent="0.35">
      <c r="A144" s="70" t="s">
        <v>131</v>
      </c>
      <c r="B144" s="69" t="s">
        <v>168</v>
      </c>
      <c r="C144" s="65">
        <f>D137</f>
        <v>3711.9553234972045</v>
      </c>
      <c r="D144" s="14">
        <v>1</v>
      </c>
      <c r="E144" s="65">
        <f>C144*D144</f>
        <v>3711.9553234972045</v>
      </c>
      <c r="F144" s="83">
        <f>D16</f>
        <v>1</v>
      </c>
      <c r="G144" s="65">
        <f>(C144*D144*F144)</f>
        <v>3711.9553234972045</v>
      </c>
    </row>
    <row r="145" spans="1:7" x14ac:dyDescent="0.35">
      <c r="A145" s="61"/>
      <c r="B145" s="61"/>
      <c r="C145" s="62"/>
      <c r="D145" s="63"/>
      <c r="E145" s="64"/>
      <c r="F145" s="12"/>
      <c r="G145" s="12"/>
    </row>
    <row r="146" spans="1:7" x14ac:dyDescent="0.35">
      <c r="A146" s="61"/>
      <c r="B146" s="61"/>
      <c r="C146" s="62"/>
      <c r="D146" s="63"/>
      <c r="E146" s="64"/>
      <c r="F146" s="12"/>
      <c r="G146" s="12"/>
    </row>
    <row r="147" spans="1:7" x14ac:dyDescent="0.35">
      <c r="A147" s="170" t="s">
        <v>139</v>
      </c>
      <c r="B147" s="170"/>
      <c r="C147" s="170"/>
      <c r="D147" s="63"/>
      <c r="E147" s="64"/>
      <c r="F147" s="12"/>
      <c r="G147" s="12"/>
    </row>
    <row r="149" spans="1:7" x14ac:dyDescent="0.35">
      <c r="A149" s="163" t="s">
        <v>132</v>
      </c>
      <c r="B149" s="164"/>
      <c r="C149" s="165"/>
    </row>
    <row r="150" spans="1:7" x14ac:dyDescent="0.35">
      <c r="A150" s="45"/>
      <c r="B150" s="44" t="s">
        <v>133</v>
      </c>
      <c r="C150" s="70" t="s">
        <v>134</v>
      </c>
    </row>
    <row r="151" spans="1:7" x14ac:dyDescent="0.35">
      <c r="A151" s="70" t="s">
        <v>1</v>
      </c>
      <c r="B151" s="45" t="s">
        <v>135</v>
      </c>
      <c r="C151" s="66">
        <f>E144</f>
        <v>3711.9553234972045</v>
      </c>
    </row>
    <row r="152" spans="1:7" x14ac:dyDescent="0.35">
      <c r="A152" s="70" t="s">
        <v>3</v>
      </c>
      <c r="B152" s="45" t="s">
        <v>122</v>
      </c>
      <c r="C152" s="65">
        <f>G144</f>
        <v>3711.9553234972045</v>
      </c>
    </row>
    <row r="153" spans="1:7" ht="31" x14ac:dyDescent="0.35">
      <c r="A153" s="70" t="s">
        <v>5</v>
      </c>
      <c r="B153" s="45" t="s">
        <v>136</v>
      </c>
      <c r="C153" s="68">
        <f>G144*12</f>
        <v>44543.463881966454</v>
      </c>
      <c r="D153" s="67"/>
    </row>
    <row r="154" spans="1:7" x14ac:dyDescent="0.35">
      <c r="A154" s="166" t="s">
        <v>137</v>
      </c>
      <c r="B154" s="166"/>
    </row>
  </sheetData>
  <mergeCells count="109">
    <mergeCell ref="A149:C149"/>
    <mergeCell ref="A154:B154"/>
    <mergeCell ref="A140:G140"/>
    <mergeCell ref="A142:B143"/>
    <mergeCell ref="C142:C143"/>
    <mergeCell ref="D142:D143"/>
    <mergeCell ref="F142:F143"/>
    <mergeCell ref="A147:C147"/>
    <mergeCell ref="B133:C133"/>
    <mergeCell ref="B134:C134"/>
    <mergeCell ref="A135:C135"/>
    <mergeCell ref="B136:C136"/>
    <mergeCell ref="A137:C137"/>
    <mergeCell ref="A125:C125"/>
    <mergeCell ref="A128:D128"/>
    <mergeCell ref="B129:C129"/>
    <mergeCell ref="B130:C130"/>
    <mergeCell ref="B131:C131"/>
    <mergeCell ref="B132:C132"/>
    <mergeCell ref="B107:C107"/>
    <mergeCell ref="B108:C108"/>
    <mergeCell ref="B109:C109"/>
    <mergeCell ref="B110:C110"/>
    <mergeCell ref="A111:C111"/>
    <mergeCell ref="A114:D114"/>
    <mergeCell ref="B100:C100"/>
    <mergeCell ref="B101:C101"/>
    <mergeCell ref="B102:C102"/>
    <mergeCell ref="A103:C103"/>
    <mergeCell ref="A105:D105"/>
    <mergeCell ref="B106:C106"/>
    <mergeCell ref="A92:C92"/>
    <mergeCell ref="A94:D94"/>
    <mergeCell ref="B95:C95"/>
    <mergeCell ref="B96:C96"/>
    <mergeCell ref="A97:C97"/>
    <mergeCell ref="A99:D99"/>
    <mergeCell ref="B86:C86"/>
    <mergeCell ref="B87:C87"/>
    <mergeCell ref="B88:C88"/>
    <mergeCell ref="B89:C89"/>
    <mergeCell ref="B90:C90"/>
    <mergeCell ref="B91:C91"/>
    <mergeCell ref="B79:C79"/>
    <mergeCell ref="A80:C80"/>
    <mergeCell ref="A81:C81"/>
    <mergeCell ref="A83:D83"/>
    <mergeCell ref="A84:D84"/>
    <mergeCell ref="B85:C85"/>
    <mergeCell ref="B73:C73"/>
    <mergeCell ref="B74:C74"/>
    <mergeCell ref="B75:C75"/>
    <mergeCell ref="A76:C76"/>
    <mergeCell ref="B77:C77"/>
    <mergeCell ref="B78:C78"/>
    <mergeCell ref="B66:C66"/>
    <mergeCell ref="B67:C67"/>
    <mergeCell ref="B68:C68"/>
    <mergeCell ref="A69:C69"/>
    <mergeCell ref="A71:D71"/>
    <mergeCell ref="B72:C72"/>
    <mergeCell ref="B59:C59"/>
    <mergeCell ref="B60:C60"/>
    <mergeCell ref="B61:C61"/>
    <mergeCell ref="A62:C62"/>
    <mergeCell ref="A64:D64"/>
    <mergeCell ref="B65:C65"/>
    <mergeCell ref="A43:D43"/>
    <mergeCell ref="A52:B52"/>
    <mergeCell ref="A54:B54"/>
    <mergeCell ref="A56:D56"/>
    <mergeCell ref="B57:C57"/>
    <mergeCell ref="B58:C58"/>
    <mergeCell ref="A36:D36"/>
    <mergeCell ref="B37:C37"/>
    <mergeCell ref="B38:C38"/>
    <mergeCell ref="B39:C39"/>
    <mergeCell ref="B40:C40"/>
    <mergeCell ref="A41:C41"/>
    <mergeCell ref="B29:C29"/>
    <mergeCell ref="B30:C30"/>
    <mergeCell ref="B31:C31"/>
    <mergeCell ref="B32:C32"/>
    <mergeCell ref="A33:C33"/>
    <mergeCell ref="A35:D35"/>
    <mergeCell ref="B22:C22"/>
    <mergeCell ref="B23:C23"/>
    <mergeCell ref="A25:D25"/>
    <mergeCell ref="B26:C26"/>
    <mergeCell ref="B27:C27"/>
    <mergeCell ref="B28:C28"/>
    <mergeCell ref="A16:B16"/>
    <mergeCell ref="A17:C17"/>
    <mergeCell ref="A18:D18"/>
    <mergeCell ref="B19:C19"/>
    <mergeCell ref="B20:C20"/>
    <mergeCell ref="B21:C21"/>
    <mergeCell ref="C9:D9"/>
    <mergeCell ref="C10:D10"/>
    <mergeCell ref="C11:D11"/>
    <mergeCell ref="C12:D12"/>
    <mergeCell ref="A14:D14"/>
    <mergeCell ref="A15:B15"/>
    <mergeCell ref="A1:D1"/>
    <mergeCell ref="A2:D2"/>
    <mergeCell ref="A4:D4"/>
    <mergeCell ref="A5:D5"/>
    <mergeCell ref="A6:D6"/>
    <mergeCell ref="A8:D8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54"/>
  <sheetViews>
    <sheetView topLeftCell="A112" workbookViewId="0">
      <selection activeCell="D124" sqref="D124"/>
    </sheetView>
  </sheetViews>
  <sheetFormatPr defaultColWidth="9.1796875" defaultRowHeight="15.5" x14ac:dyDescent="0.35"/>
  <cols>
    <col min="1" max="1" width="3.81640625" style="1" bestFit="1" customWidth="1"/>
    <col min="2" max="2" width="70.453125" style="1" bestFit="1" customWidth="1"/>
    <col min="3" max="3" width="22.1796875" style="1" bestFit="1" customWidth="1"/>
    <col min="4" max="4" width="21.453125" style="1" bestFit="1" customWidth="1"/>
    <col min="5" max="5" width="35.7265625" style="1" bestFit="1" customWidth="1"/>
    <col min="6" max="6" width="12" style="1" customWidth="1"/>
    <col min="7" max="7" width="15.1796875" style="1" customWidth="1"/>
    <col min="8" max="16384" width="9.1796875" style="1"/>
  </cols>
  <sheetData>
    <row r="1" spans="1:4" x14ac:dyDescent="0.35">
      <c r="A1" s="144" t="s">
        <v>87</v>
      </c>
      <c r="B1" s="144"/>
      <c r="C1" s="144"/>
      <c r="D1" s="144"/>
    </row>
    <row r="2" spans="1:4" x14ac:dyDescent="0.35">
      <c r="A2" s="145" t="s">
        <v>80</v>
      </c>
      <c r="B2" s="145"/>
      <c r="C2" s="145"/>
      <c r="D2" s="145"/>
    </row>
    <row r="3" spans="1:4" x14ac:dyDescent="0.35">
      <c r="A3" s="10"/>
      <c r="B3" s="10"/>
      <c r="C3" s="10"/>
      <c r="D3" s="19"/>
    </row>
    <row r="4" spans="1:4" x14ac:dyDescent="0.35">
      <c r="A4" s="146" t="s">
        <v>90</v>
      </c>
      <c r="B4" s="146"/>
      <c r="C4" s="146"/>
      <c r="D4" s="146"/>
    </row>
    <row r="5" spans="1:4" ht="15.75" customHeight="1" x14ac:dyDescent="0.35">
      <c r="A5" s="146" t="s">
        <v>212</v>
      </c>
      <c r="B5" s="146"/>
      <c r="C5" s="146"/>
      <c r="D5" s="146"/>
    </row>
    <row r="6" spans="1:4" ht="15.75" customHeight="1" x14ac:dyDescent="0.35">
      <c r="A6" s="146" t="s">
        <v>86</v>
      </c>
      <c r="B6" s="146"/>
      <c r="C6" s="146"/>
      <c r="D6" s="146"/>
    </row>
    <row r="7" spans="1:4" x14ac:dyDescent="0.35">
      <c r="A7" s="3"/>
      <c r="B7" s="3"/>
      <c r="C7" s="11"/>
      <c r="D7" s="12"/>
    </row>
    <row r="8" spans="1:4" x14ac:dyDescent="0.35">
      <c r="A8" s="147" t="s">
        <v>0</v>
      </c>
      <c r="B8" s="147"/>
      <c r="C8" s="147"/>
      <c r="D8" s="147"/>
    </row>
    <row r="9" spans="1:4" x14ac:dyDescent="0.35">
      <c r="A9" s="39" t="s">
        <v>1</v>
      </c>
      <c r="B9" s="40" t="s">
        <v>2</v>
      </c>
      <c r="C9" s="138" t="s">
        <v>85</v>
      </c>
      <c r="D9" s="138"/>
    </row>
    <row r="10" spans="1:4" x14ac:dyDescent="0.35">
      <c r="A10" s="39" t="s">
        <v>3</v>
      </c>
      <c r="B10" s="40" t="s">
        <v>4</v>
      </c>
      <c r="C10" s="139" t="s">
        <v>155</v>
      </c>
      <c r="D10" s="139"/>
    </row>
    <row r="11" spans="1:4" x14ac:dyDescent="0.35">
      <c r="A11" s="39" t="s">
        <v>5</v>
      </c>
      <c r="B11" s="40" t="s">
        <v>6</v>
      </c>
      <c r="C11" s="140" t="s">
        <v>81</v>
      </c>
      <c r="D11" s="140"/>
    </row>
    <row r="12" spans="1:4" x14ac:dyDescent="0.35">
      <c r="A12" s="39" t="s">
        <v>7</v>
      </c>
      <c r="B12" s="40" t="s">
        <v>8</v>
      </c>
      <c r="C12" s="141">
        <v>12</v>
      </c>
      <c r="D12" s="141"/>
    </row>
    <row r="13" spans="1:4" x14ac:dyDescent="0.35">
      <c r="A13" s="20"/>
      <c r="B13" s="4"/>
      <c r="C13" s="5"/>
      <c r="D13" s="12"/>
    </row>
    <row r="14" spans="1:4" x14ac:dyDescent="0.35">
      <c r="A14" s="142" t="s">
        <v>25</v>
      </c>
      <c r="B14" s="142"/>
      <c r="C14" s="142"/>
      <c r="D14" s="142"/>
    </row>
    <row r="15" spans="1:4" ht="31.5" customHeight="1" x14ac:dyDescent="0.35">
      <c r="A15" s="143" t="s">
        <v>82</v>
      </c>
      <c r="B15" s="143"/>
      <c r="C15" s="6" t="s">
        <v>26</v>
      </c>
      <c r="D15" s="72" t="s">
        <v>117</v>
      </c>
    </row>
    <row r="16" spans="1:4" x14ac:dyDescent="0.35">
      <c r="A16" s="152" t="s">
        <v>167</v>
      </c>
      <c r="B16" s="152"/>
      <c r="C16" s="71" t="s">
        <v>83</v>
      </c>
      <c r="D16" s="60">
        <v>1</v>
      </c>
    </row>
    <row r="17" spans="1:5" x14ac:dyDescent="0.35">
      <c r="A17" s="153"/>
      <c r="B17" s="153"/>
      <c r="C17" s="153"/>
      <c r="D17" s="12"/>
    </row>
    <row r="18" spans="1:5" x14ac:dyDescent="0.35">
      <c r="A18" s="147" t="s">
        <v>9</v>
      </c>
      <c r="B18" s="147"/>
      <c r="C18" s="147"/>
      <c r="D18" s="147"/>
    </row>
    <row r="19" spans="1:5" x14ac:dyDescent="0.35">
      <c r="A19" s="33">
        <v>1</v>
      </c>
      <c r="B19" s="148" t="s">
        <v>10</v>
      </c>
      <c r="C19" s="148"/>
      <c r="D19" s="34" t="s">
        <v>167</v>
      </c>
    </row>
    <row r="20" spans="1:5" x14ac:dyDescent="0.35">
      <c r="A20" s="33">
        <v>2</v>
      </c>
      <c r="B20" s="148" t="s">
        <v>27</v>
      </c>
      <c r="C20" s="148"/>
      <c r="D20" s="35" t="s">
        <v>89</v>
      </c>
    </row>
    <row r="21" spans="1:5" ht="39" customHeight="1" x14ac:dyDescent="0.35">
      <c r="A21" s="33">
        <v>3</v>
      </c>
      <c r="B21" s="154" t="s">
        <v>214</v>
      </c>
      <c r="C21" s="154"/>
      <c r="D21" s="36">
        <f>(1354.69/220)*200</f>
        <v>1231.5363636363636</v>
      </c>
      <c r="E21" s="108" t="s">
        <v>213</v>
      </c>
    </row>
    <row r="22" spans="1:5" x14ac:dyDescent="0.35">
      <c r="A22" s="33">
        <v>4</v>
      </c>
      <c r="B22" s="148" t="s">
        <v>11</v>
      </c>
      <c r="C22" s="148"/>
      <c r="D22" s="37" t="str">
        <f>C11</f>
        <v>SEEAC/MT</v>
      </c>
    </row>
    <row r="23" spans="1:5" x14ac:dyDescent="0.35">
      <c r="A23" s="33">
        <v>5</v>
      </c>
      <c r="B23" s="148" t="s">
        <v>12</v>
      </c>
      <c r="C23" s="148"/>
      <c r="D23" s="38">
        <v>43831</v>
      </c>
    </row>
    <row r="24" spans="1:5" x14ac:dyDescent="0.35">
      <c r="A24" s="12"/>
      <c r="B24" s="12"/>
      <c r="C24" s="12"/>
      <c r="D24" s="12"/>
    </row>
    <row r="25" spans="1:5" x14ac:dyDescent="0.35">
      <c r="A25" s="149" t="s">
        <v>23</v>
      </c>
      <c r="B25" s="149"/>
      <c r="C25" s="149"/>
      <c r="D25" s="149"/>
    </row>
    <row r="26" spans="1:5" x14ac:dyDescent="0.35">
      <c r="A26" s="70">
        <v>1</v>
      </c>
      <c r="B26" s="150" t="s">
        <v>13</v>
      </c>
      <c r="C26" s="150"/>
      <c r="D26" s="70" t="s">
        <v>14</v>
      </c>
    </row>
    <row r="27" spans="1:5" x14ac:dyDescent="0.35">
      <c r="A27" s="14" t="s">
        <v>1</v>
      </c>
      <c r="B27" s="151" t="s">
        <v>119</v>
      </c>
      <c r="C27" s="151"/>
      <c r="D27" s="24">
        <f>(D21/220)*220</f>
        <v>1231.5363636363636</v>
      </c>
    </row>
    <row r="28" spans="1:5" x14ac:dyDescent="0.35">
      <c r="A28" s="14" t="s">
        <v>3</v>
      </c>
      <c r="B28" s="151" t="s">
        <v>64</v>
      </c>
      <c r="C28" s="151"/>
      <c r="D28" s="24"/>
    </row>
    <row r="29" spans="1:5" x14ac:dyDescent="0.35">
      <c r="A29" s="14" t="s">
        <v>5</v>
      </c>
      <c r="B29" s="151" t="s">
        <v>65</v>
      </c>
      <c r="C29" s="151"/>
      <c r="D29" s="24"/>
    </row>
    <row r="30" spans="1:5" x14ac:dyDescent="0.35">
      <c r="A30" s="14" t="s">
        <v>7</v>
      </c>
      <c r="B30" s="151" t="s">
        <v>66</v>
      </c>
      <c r="C30" s="151"/>
      <c r="D30" s="24"/>
    </row>
    <row r="31" spans="1:5" x14ac:dyDescent="0.35">
      <c r="A31" s="14" t="s">
        <v>15</v>
      </c>
      <c r="B31" s="151" t="s">
        <v>67</v>
      </c>
      <c r="C31" s="151"/>
      <c r="D31" s="24"/>
    </row>
    <row r="32" spans="1:5" x14ac:dyDescent="0.35">
      <c r="A32" s="14" t="s">
        <v>16</v>
      </c>
      <c r="B32" s="158" t="s">
        <v>91</v>
      </c>
      <c r="C32" s="158"/>
      <c r="D32" s="24">
        <v>26.49</v>
      </c>
    </row>
    <row r="33" spans="1:4" x14ac:dyDescent="0.35">
      <c r="A33" s="150" t="s">
        <v>68</v>
      </c>
      <c r="B33" s="150"/>
      <c r="C33" s="150"/>
      <c r="D33" s="25">
        <f>SUM(D27:D32)</f>
        <v>1258.0263636363636</v>
      </c>
    </row>
    <row r="34" spans="1:4" x14ac:dyDescent="0.35">
      <c r="A34" s="12"/>
      <c r="B34" s="12"/>
      <c r="C34" s="12"/>
      <c r="D34" s="12"/>
    </row>
    <row r="35" spans="1:4" x14ac:dyDescent="0.35">
      <c r="A35" s="149" t="s">
        <v>60</v>
      </c>
      <c r="B35" s="149"/>
      <c r="C35" s="149"/>
      <c r="D35" s="149"/>
    </row>
    <row r="36" spans="1:4" x14ac:dyDescent="0.35">
      <c r="A36" s="155" t="s">
        <v>28</v>
      </c>
      <c r="B36" s="155"/>
      <c r="C36" s="155"/>
      <c r="D36" s="155"/>
    </row>
    <row r="37" spans="1:4" x14ac:dyDescent="0.35">
      <c r="A37" s="70" t="s">
        <v>29</v>
      </c>
      <c r="B37" s="156" t="s">
        <v>30</v>
      </c>
      <c r="C37" s="156"/>
      <c r="D37" s="70" t="s">
        <v>14</v>
      </c>
    </row>
    <row r="38" spans="1:4" x14ac:dyDescent="0.35">
      <c r="A38" s="14" t="s">
        <v>1</v>
      </c>
      <c r="B38" s="151" t="s">
        <v>24</v>
      </c>
      <c r="C38" s="151"/>
      <c r="D38" s="24">
        <f>D33/12</f>
        <v>104.8355303030303</v>
      </c>
    </row>
    <row r="39" spans="1:4" x14ac:dyDescent="0.35">
      <c r="A39" s="14" t="s">
        <v>3</v>
      </c>
      <c r="B39" s="157" t="s">
        <v>69</v>
      </c>
      <c r="C39" s="157"/>
      <c r="D39" s="24">
        <f>D33/12</f>
        <v>104.8355303030303</v>
      </c>
    </row>
    <row r="40" spans="1:4" x14ac:dyDescent="0.35">
      <c r="A40" s="14" t="s">
        <v>5</v>
      </c>
      <c r="B40" s="151" t="s">
        <v>70</v>
      </c>
      <c r="C40" s="151"/>
      <c r="D40" s="24">
        <f>D39/3</f>
        <v>34.945176767676763</v>
      </c>
    </row>
    <row r="41" spans="1:4" x14ac:dyDescent="0.35">
      <c r="A41" s="150" t="s">
        <v>68</v>
      </c>
      <c r="B41" s="150"/>
      <c r="C41" s="150"/>
      <c r="D41" s="25">
        <f>SUM(D38:D40)</f>
        <v>244.61623737373736</v>
      </c>
    </row>
    <row r="42" spans="1:4" x14ac:dyDescent="0.35">
      <c r="A42" s="12"/>
      <c r="B42" s="12"/>
      <c r="C42" s="12"/>
      <c r="D42" s="12"/>
    </row>
    <row r="43" spans="1:4" ht="32.25" customHeight="1" x14ac:dyDescent="0.35">
      <c r="A43" s="159" t="s">
        <v>31</v>
      </c>
      <c r="B43" s="159"/>
      <c r="C43" s="159"/>
      <c r="D43" s="159"/>
    </row>
    <row r="44" spans="1:4" x14ac:dyDescent="0.35">
      <c r="A44" s="70" t="s">
        <v>32</v>
      </c>
      <c r="B44" s="70" t="s">
        <v>33</v>
      </c>
      <c r="C44" s="70" t="s">
        <v>34</v>
      </c>
      <c r="D44" s="70" t="s">
        <v>14</v>
      </c>
    </row>
    <row r="45" spans="1:4" x14ac:dyDescent="0.35">
      <c r="A45" s="14" t="s">
        <v>1</v>
      </c>
      <c r="B45" s="8" t="s">
        <v>35</v>
      </c>
      <c r="C45" s="9">
        <v>0.2</v>
      </c>
      <c r="D45" s="24">
        <f>(D33+D41)*C45</f>
        <v>300.52852020202016</v>
      </c>
    </row>
    <row r="46" spans="1:4" x14ac:dyDescent="0.35">
      <c r="A46" s="14" t="s">
        <v>3</v>
      </c>
      <c r="B46" s="8" t="s">
        <v>36</v>
      </c>
      <c r="C46" s="9">
        <v>2.5000000000000001E-2</v>
      </c>
      <c r="D46" s="24">
        <f>(D33+D41)*C46</f>
        <v>37.56606502525252</v>
      </c>
    </row>
    <row r="47" spans="1:4" x14ac:dyDescent="0.35">
      <c r="A47" s="14" t="s">
        <v>5</v>
      </c>
      <c r="B47" s="58" t="s">
        <v>118</v>
      </c>
      <c r="C47" s="59">
        <v>0.02</v>
      </c>
      <c r="D47" s="24">
        <f>(D33+D41)*C47</f>
        <v>30.052852020202018</v>
      </c>
    </row>
    <row r="48" spans="1:4" x14ac:dyDescent="0.35">
      <c r="A48" s="14" t="s">
        <v>7</v>
      </c>
      <c r="B48" s="8" t="s">
        <v>37</v>
      </c>
      <c r="C48" s="9">
        <v>1.4999999999999999E-2</v>
      </c>
      <c r="D48" s="24">
        <f>(D33+D41)*C48</f>
        <v>22.539639015151511</v>
      </c>
    </row>
    <row r="49" spans="1:4" x14ac:dyDescent="0.35">
      <c r="A49" s="14" t="s">
        <v>15</v>
      </c>
      <c r="B49" s="8" t="s">
        <v>38</v>
      </c>
      <c r="C49" s="9">
        <v>0.01</v>
      </c>
      <c r="D49" s="24">
        <f>(D33+D41)*C49</f>
        <v>15.026426010101009</v>
      </c>
    </row>
    <row r="50" spans="1:4" x14ac:dyDescent="0.35">
      <c r="A50" s="14" t="s">
        <v>16</v>
      </c>
      <c r="B50" s="8" t="s">
        <v>39</v>
      </c>
      <c r="C50" s="9">
        <v>6.0000000000000001E-3</v>
      </c>
      <c r="D50" s="125">
        <f>(D33+D41)*C50</f>
        <v>9.0158556060606045</v>
      </c>
    </row>
    <row r="51" spans="1:4" x14ac:dyDescent="0.35">
      <c r="A51" s="14" t="s">
        <v>17</v>
      </c>
      <c r="B51" s="8" t="s">
        <v>40</v>
      </c>
      <c r="C51" s="9">
        <v>2E-3</v>
      </c>
      <c r="D51" s="24">
        <f>(D33+D41)*C51</f>
        <v>3.0052852020202017</v>
      </c>
    </row>
    <row r="52" spans="1:4" x14ac:dyDescent="0.35">
      <c r="A52" s="160" t="s">
        <v>71</v>
      </c>
      <c r="B52" s="160"/>
      <c r="C52" s="53">
        <f>SUM(C45:C51)</f>
        <v>0.27800000000000002</v>
      </c>
      <c r="D52" s="54">
        <f>(D33+D41)*C52</f>
        <v>417.7346430808081</v>
      </c>
    </row>
    <row r="53" spans="1:4" x14ac:dyDescent="0.35">
      <c r="A53" s="14" t="s">
        <v>18</v>
      </c>
      <c r="B53" s="8" t="s">
        <v>41</v>
      </c>
      <c r="C53" s="9">
        <v>0.08</v>
      </c>
      <c r="D53" s="24">
        <f>(D33+D41)*C53</f>
        <v>120.21140808080807</v>
      </c>
    </row>
    <row r="54" spans="1:4" x14ac:dyDescent="0.35">
      <c r="A54" s="150" t="s">
        <v>72</v>
      </c>
      <c r="B54" s="150"/>
      <c r="C54" s="9">
        <f>SUM(C52:C53)</f>
        <v>0.35800000000000004</v>
      </c>
      <c r="D54" s="25">
        <f>SUM(D52:D53)</f>
        <v>537.9460511616162</v>
      </c>
    </row>
    <row r="55" spans="1:4" x14ac:dyDescent="0.35">
      <c r="A55" s="12"/>
      <c r="B55" s="12"/>
      <c r="C55" s="12"/>
      <c r="D55" s="12"/>
    </row>
    <row r="56" spans="1:4" x14ac:dyDescent="0.35">
      <c r="A56" s="149" t="s">
        <v>42</v>
      </c>
      <c r="B56" s="149"/>
      <c r="C56" s="149"/>
      <c r="D56" s="149"/>
    </row>
    <row r="57" spans="1:4" x14ac:dyDescent="0.35">
      <c r="A57" s="70" t="s">
        <v>43</v>
      </c>
      <c r="B57" s="150" t="s">
        <v>19</v>
      </c>
      <c r="C57" s="150"/>
      <c r="D57" s="70" t="s">
        <v>14</v>
      </c>
    </row>
    <row r="58" spans="1:4" x14ac:dyDescent="0.35">
      <c r="A58" s="14" t="s">
        <v>1</v>
      </c>
      <c r="B58" s="151" t="s">
        <v>158</v>
      </c>
      <c r="C58" s="151"/>
      <c r="D58" s="24">
        <v>0</v>
      </c>
    </row>
    <row r="59" spans="1:4" x14ac:dyDescent="0.35">
      <c r="A59" s="14" t="s">
        <v>3</v>
      </c>
      <c r="B59" s="151" t="s">
        <v>115</v>
      </c>
      <c r="C59" s="151"/>
      <c r="D59" s="24">
        <f>(15*22)-(15*22*5%)</f>
        <v>313.5</v>
      </c>
    </row>
    <row r="60" spans="1:4" x14ac:dyDescent="0.35">
      <c r="A60" s="14" t="s">
        <v>5</v>
      </c>
      <c r="B60" s="151" t="s">
        <v>116</v>
      </c>
      <c r="C60" s="151"/>
      <c r="D60" s="24">
        <v>110</v>
      </c>
    </row>
    <row r="61" spans="1:4" x14ac:dyDescent="0.35">
      <c r="A61" s="14" t="s">
        <v>7</v>
      </c>
      <c r="B61" s="151" t="s">
        <v>63</v>
      </c>
      <c r="C61" s="151"/>
      <c r="D61" s="24"/>
    </row>
    <row r="62" spans="1:4" x14ac:dyDescent="0.35">
      <c r="A62" s="150" t="s">
        <v>68</v>
      </c>
      <c r="B62" s="150"/>
      <c r="C62" s="150"/>
      <c r="D62" s="25">
        <f>SUM(D58:D61)</f>
        <v>423.5</v>
      </c>
    </row>
    <row r="63" spans="1:4" x14ac:dyDescent="0.35">
      <c r="A63" s="12"/>
      <c r="B63" s="12"/>
      <c r="C63" s="12"/>
      <c r="D63" s="12"/>
    </row>
    <row r="64" spans="1:4" x14ac:dyDescent="0.35">
      <c r="A64" s="149" t="s">
        <v>44</v>
      </c>
      <c r="B64" s="149"/>
      <c r="C64" s="149"/>
      <c r="D64" s="149"/>
    </row>
    <row r="65" spans="1:4" x14ac:dyDescent="0.35">
      <c r="A65" s="70">
        <v>2</v>
      </c>
      <c r="B65" s="150" t="s">
        <v>45</v>
      </c>
      <c r="C65" s="150"/>
      <c r="D65" s="70" t="s">
        <v>14</v>
      </c>
    </row>
    <row r="66" spans="1:4" x14ac:dyDescent="0.35">
      <c r="A66" s="14" t="s">
        <v>29</v>
      </c>
      <c r="B66" s="151" t="s">
        <v>30</v>
      </c>
      <c r="C66" s="151"/>
      <c r="D66" s="26">
        <f>D41</f>
        <v>244.61623737373736</v>
      </c>
    </row>
    <row r="67" spans="1:4" x14ac:dyDescent="0.35">
      <c r="A67" s="14" t="s">
        <v>32</v>
      </c>
      <c r="B67" s="151" t="s">
        <v>33</v>
      </c>
      <c r="C67" s="151"/>
      <c r="D67" s="26">
        <f>D54</f>
        <v>537.9460511616162</v>
      </c>
    </row>
    <row r="68" spans="1:4" x14ac:dyDescent="0.35">
      <c r="A68" s="14" t="s">
        <v>43</v>
      </c>
      <c r="B68" s="151" t="s">
        <v>19</v>
      </c>
      <c r="C68" s="151"/>
      <c r="D68" s="26">
        <f>D62</f>
        <v>423.5</v>
      </c>
    </row>
    <row r="69" spans="1:4" ht="15.75" customHeight="1" x14ac:dyDescent="0.35">
      <c r="A69" s="150" t="s">
        <v>68</v>
      </c>
      <c r="B69" s="150"/>
      <c r="C69" s="150"/>
      <c r="D69" s="27">
        <f>SUM(D66:D68)</f>
        <v>1206.0622885353537</v>
      </c>
    </row>
    <row r="70" spans="1:4" x14ac:dyDescent="0.35">
      <c r="A70" s="21"/>
      <c r="B70" s="12"/>
      <c r="C70" s="12"/>
      <c r="D70" s="12"/>
    </row>
    <row r="71" spans="1:4" x14ac:dyDescent="0.35">
      <c r="A71" s="149" t="s">
        <v>46</v>
      </c>
      <c r="B71" s="149"/>
      <c r="C71" s="149"/>
      <c r="D71" s="149"/>
    </row>
    <row r="72" spans="1:4" x14ac:dyDescent="0.35">
      <c r="A72" s="70">
        <v>3</v>
      </c>
      <c r="B72" s="150" t="s">
        <v>22</v>
      </c>
      <c r="C72" s="150"/>
      <c r="D72" s="70" t="s">
        <v>14</v>
      </c>
    </row>
    <row r="73" spans="1:4" x14ac:dyDescent="0.35">
      <c r="A73" s="57" t="s">
        <v>1</v>
      </c>
      <c r="B73" s="157" t="s">
        <v>47</v>
      </c>
      <c r="C73" s="157"/>
      <c r="D73" s="30">
        <f>(D33+D69-D52)/12</f>
        <v>170.52950075757579</v>
      </c>
    </row>
    <row r="74" spans="1:4" x14ac:dyDescent="0.35">
      <c r="A74" s="57" t="s">
        <v>3</v>
      </c>
      <c r="B74" s="157" t="s">
        <v>48</v>
      </c>
      <c r="C74" s="157"/>
      <c r="D74" s="31">
        <f>D73*8%</f>
        <v>13.642360060606064</v>
      </c>
    </row>
    <row r="75" spans="1:4" x14ac:dyDescent="0.35">
      <c r="A75" s="57" t="s">
        <v>5</v>
      </c>
      <c r="B75" s="157" t="s">
        <v>49</v>
      </c>
      <c r="C75" s="157"/>
      <c r="D75" s="31">
        <f>(D53*50%)</f>
        <v>60.105704040404035</v>
      </c>
    </row>
    <row r="76" spans="1:4" ht="15.75" customHeight="1" x14ac:dyDescent="0.35">
      <c r="A76" s="161" t="s">
        <v>73</v>
      </c>
      <c r="B76" s="161"/>
      <c r="C76" s="161"/>
      <c r="D76" s="32">
        <f>(D73+D75)*37.71%</f>
        <v>86.972535729318196</v>
      </c>
    </row>
    <row r="77" spans="1:4" x14ac:dyDescent="0.35">
      <c r="A77" s="57" t="s">
        <v>7</v>
      </c>
      <c r="B77" s="157" t="s">
        <v>74</v>
      </c>
      <c r="C77" s="157"/>
      <c r="D77" s="31">
        <f>(D33+D69)/12</f>
        <v>205.34072101430979</v>
      </c>
    </row>
    <row r="78" spans="1:4" ht="31.5" customHeight="1" x14ac:dyDescent="0.35">
      <c r="A78" s="14" t="s">
        <v>15</v>
      </c>
      <c r="B78" s="151" t="s">
        <v>50</v>
      </c>
      <c r="C78" s="151"/>
      <c r="D78" s="30">
        <f>(D77*C54)</f>
        <v>73.511978123122915</v>
      </c>
    </row>
    <row r="79" spans="1:4" x14ac:dyDescent="0.35">
      <c r="A79" s="14" t="s">
        <v>16</v>
      </c>
      <c r="B79" s="151" t="s">
        <v>51</v>
      </c>
      <c r="C79" s="151"/>
      <c r="D79" s="30">
        <f>D75</f>
        <v>60.105704040404035</v>
      </c>
    </row>
    <row r="80" spans="1:4" ht="15.75" customHeight="1" x14ac:dyDescent="0.35">
      <c r="A80" s="160" t="s">
        <v>75</v>
      </c>
      <c r="B80" s="160"/>
      <c r="C80" s="160"/>
      <c r="D80" s="32">
        <f>(D77+D79)*37.71%</f>
        <v>100.09984688813257</v>
      </c>
    </row>
    <row r="81" spans="1:6" ht="15.75" customHeight="1" x14ac:dyDescent="0.35">
      <c r="A81" s="150" t="s">
        <v>68</v>
      </c>
      <c r="B81" s="150"/>
      <c r="C81" s="150"/>
      <c r="D81" s="55">
        <f>(D76+D80)-5.76</f>
        <v>181.31238261745079</v>
      </c>
    </row>
    <row r="82" spans="1:6" x14ac:dyDescent="0.35">
      <c r="A82" s="12"/>
      <c r="B82" s="12"/>
      <c r="C82" s="12"/>
      <c r="D82" s="12"/>
    </row>
    <row r="83" spans="1:6" x14ac:dyDescent="0.35">
      <c r="A83" s="149" t="s">
        <v>52</v>
      </c>
      <c r="B83" s="149"/>
      <c r="C83" s="149"/>
      <c r="D83" s="149"/>
    </row>
    <row r="84" spans="1:6" x14ac:dyDescent="0.35">
      <c r="A84" s="155" t="s">
        <v>53</v>
      </c>
      <c r="B84" s="155"/>
      <c r="C84" s="155"/>
      <c r="D84" s="155"/>
    </row>
    <row r="85" spans="1:6" x14ac:dyDescent="0.35">
      <c r="A85" s="70" t="s">
        <v>20</v>
      </c>
      <c r="B85" s="150" t="s">
        <v>54</v>
      </c>
      <c r="C85" s="150"/>
      <c r="D85" s="70" t="s">
        <v>14</v>
      </c>
      <c r="F85" s="7"/>
    </row>
    <row r="86" spans="1:6" x14ac:dyDescent="0.35">
      <c r="A86" s="14" t="s">
        <v>1</v>
      </c>
      <c r="B86" s="151" t="s">
        <v>92</v>
      </c>
      <c r="C86" s="151"/>
      <c r="D86" s="28"/>
    </row>
    <row r="87" spans="1:6" x14ac:dyDescent="0.35">
      <c r="A87" s="14" t="s">
        <v>3</v>
      </c>
      <c r="B87" s="151" t="s">
        <v>93</v>
      </c>
      <c r="C87" s="151"/>
      <c r="D87" s="29">
        <f>(D33+D69+D81)/30*29.1991/12</f>
        <v>214.56480376364559</v>
      </c>
    </row>
    <row r="88" spans="1:6" x14ac:dyDescent="0.35">
      <c r="A88" s="14" t="s">
        <v>5</v>
      </c>
      <c r="B88" s="151" t="s">
        <v>94</v>
      </c>
      <c r="C88" s="151"/>
      <c r="D88" s="26"/>
    </row>
    <row r="89" spans="1:6" x14ac:dyDescent="0.35">
      <c r="A89" s="14" t="s">
        <v>7</v>
      </c>
      <c r="B89" s="151" t="s">
        <v>95</v>
      </c>
      <c r="C89" s="151"/>
      <c r="D89" s="26"/>
    </row>
    <row r="90" spans="1:6" x14ac:dyDescent="0.35">
      <c r="A90" s="14" t="s">
        <v>15</v>
      </c>
      <c r="B90" s="151" t="s">
        <v>96</v>
      </c>
      <c r="C90" s="151"/>
      <c r="D90" s="26"/>
    </row>
    <row r="91" spans="1:6" x14ac:dyDescent="0.35">
      <c r="A91" s="14" t="s">
        <v>16</v>
      </c>
      <c r="B91" s="151" t="s">
        <v>97</v>
      </c>
      <c r="C91" s="151"/>
      <c r="D91" s="14"/>
    </row>
    <row r="92" spans="1:6" ht="15.75" customHeight="1" x14ac:dyDescent="0.35">
      <c r="A92" s="150" t="s">
        <v>72</v>
      </c>
      <c r="B92" s="150"/>
      <c r="C92" s="150"/>
      <c r="D92" s="27">
        <f>SUM(D86:D91)</f>
        <v>214.56480376364559</v>
      </c>
    </row>
    <row r="93" spans="1:6" x14ac:dyDescent="0.35">
      <c r="A93" s="12"/>
      <c r="B93" s="12"/>
      <c r="C93" s="12"/>
      <c r="D93" s="12"/>
    </row>
    <row r="94" spans="1:6" x14ac:dyDescent="0.35">
      <c r="A94" s="149" t="s">
        <v>55</v>
      </c>
      <c r="B94" s="149"/>
      <c r="C94" s="149"/>
      <c r="D94" s="149"/>
    </row>
    <row r="95" spans="1:6" x14ac:dyDescent="0.35">
      <c r="A95" s="70" t="s">
        <v>21</v>
      </c>
      <c r="B95" s="150" t="s">
        <v>56</v>
      </c>
      <c r="C95" s="150"/>
      <c r="D95" s="70" t="s">
        <v>14</v>
      </c>
    </row>
    <row r="96" spans="1:6" x14ac:dyDescent="0.35">
      <c r="A96" s="14" t="s">
        <v>1</v>
      </c>
      <c r="B96" s="151" t="s">
        <v>98</v>
      </c>
      <c r="C96" s="151"/>
      <c r="D96" s="24"/>
    </row>
    <row r="97" spans="1:4" ht="15.75" customHeight="1" x14ac:dyDescent="0.35">
      <c r="A97" s="150" t="s">
        <v>68</v>
      </c>
      <c r="B97" s="150"/>
      <c r="C97" s="150"/>
      <c r="D97" s="25">
        <v>0</v>
      </c>
    </row>
    <row r="98" spans="1:4" x14ac:dyDescent="0.35">
      <c r="A98" s="12"/>
      <c r="B98" s="12"/>
      <c r="C98" s="12"/>
      <c r="D98" s="12"/>
    </row>
    <row r="99" spans="1:4" x14ac:dyDescent="0.35">
      <c r="A99" s="149" t="s">
        <v>57</v>
      </c>
      <c r="B99" s="149"/>
      <c r="C99" s="149"/>
      <c r="D99" s="149"/>
    </row>
    <row r="100" spans="1:4" x14ac:dyDescent="0.35">
      <c r="A100" s="70">
        <v>4</v>
      </c>
      <c r="B100" s="162" t="s">
        <v>58</v>
      </c>
      <c r="C100" s="162"/>
      <c r="D100" s="70" t="s">
        <v>14</v>
      </c>
    </row>
    <row r="101" spans="1:4" x14ac:dyDescent="0.35">
      <c r="A101" s="14" t="s">
        <v>20</v>
      </c>
      <c r="B101" s="151" t="s">
        <v>99</v>
      </c>
      <c r="C101" s="151"/>
      <c r="D101" s="26">
        <f>D92</f>
        <v>214.56480376364559</v>
      </c>
    </row>
    <row r="102" spans="1:4" x14ac:dyDescent="0.35">
      <c r="A102" s="14" t="s">
        <v>21</v>
      </c>
      <c r="B102" s="151" t="s">
        <v>100</v>
      </c>
      <c r="C102" s="151"/>
      <c r="D102" s="26"/>
    </row>
    <row r="103" spans="1:4" ht="15.75" customHeight="1" x14ac:dyDescent="0.35">
      <c r="A103" s="150" t="s">
        <v>68</v>
      </c>
      <c r="B103" s="150"/>
      <c r="C103" s="150"/>
      <c r="D103" s="27">
        <f>SUM(D101:D102)</f>
        <v>214.56480376364559</v>
      </c>
    </row>
    <row r="104" spans="1:4" x14ac:dyDescent="0.35">
      <c r="A104" s="12"/>
      <c r="B104" s="12"/>
      <c r="C104" s="12"/>
      <c r="D104" s="12"/>
    </row>
    <row r="105" spans="1:4" x14ac:dyDescent="0.35">
      <c r="A105" s="149" t="s">
        <v>61</v>
      </c>
      <c r="B105" s="149"/>
      <c r="C105" s="149"/>
      <c r="D105" s="149"/>
    </row>
    <row r="106" spans="1:4" x14ac:dyDescent="0.35">
      <c r="A106" s="70">
        <v>5</v>
      </c>
      <c r="B106" s="150" t="s">
        <v>76</v>
      </c>
      <c r="C106" s="150"/>
      <c r="D106" s="70" t="s">
        <v>14</v>
      </c>
    </row>
    <row r="107" spans="1:4" x14ac:dyDescent="0.35">
      <c r="A107" s="14" t="s">
        <v>1</v>
      </c>
      <c r="B107" s="156" t="s">
        <v>77</v>
      </c>
      <c r="C107" s="156"/>
      <c r="D107" s="23">
        <f>Uniforme!O8</f>
        <v>129.98122222222221</v>
      </c>
    </row>
    <row r="108" spans="1:4" x14ac:dyDescent="0.35">
      <c r="A108" s="14" t="s">
        <v>3</v>
      </c>
      <c r="B108" s="151" t="s">
        <v>101</v>
      </c>
      <c r="C108" s="151"/>
      <c r="D108" s="24"/>
    </row>
    <row r="109" spans="1:4" x14ac:dyDescent="0.35">
      <c r="A109" s="14" t="s">
        <v>5</v>
      </c>
      <c r="B109" s="151" t="s">
        <v>102</v>
      </c>
      <c r="C109" s="151"/>
      <c r="D109" s="24"/>
    </row>
    <row r="110" spans="1:4" x14ac:dyDescent="0.35">
      <c r="A110" s="14" t="s">
        <v>7</v>
      </c>
      <c r="B110" s="151" t="s">
        <v>78</v>
      </c>
      <c r="C110" s="151"/>
      <c r="D110" s="24"/>
    </row>
    <row r="111" spans="1:4" ht="16.5" customHeight="1" x14ac:dyDescent="0.35">
      <c r="A111" s="150" t="s">
        <v>72</v>
      </c>
      <c r="B111" s="150"/>
      <c r="C111" s="150"/>
      <c r="D111" s="25">
        <f>SUM(D107:D110)</f>
        <v>129.98122222222221</v>
      </c>
    </row>
    <row r="112" spans="1:4" x14ac:dyDescent="0.35">
      <c r="A112" s="12"/>
      <c r="B112" s="12"/>
      <c r="C112" s="12"/>
      <c r="D112" s="12"/>
    </row>
    <row r="113" spans="1:5" x14ac:dyDescent="0.35">
      <c r="A113" s="12"/>
      <c r="B113" s="12"/>
      <c r="C113" s="12"/>
      <c r="D113" s="12"/>
    </row>
    <row r="114" spans="1:5" x14ac:dyDescent="0.35">
      <c r="A114" s="147" t="s">
        <v>103</v>
      </c>
      <c r="B114" s="147"/>
      <c r="C114" s="147"/>
      <c r="D114" s="147"/>
    </row>
    <row r="115" spans="1:5" x14ac:dyDescent="0.35">
      <c r="A115" s="41"/>
      <c r="B115" s="40"/>
      <c r="C115" s="42"/>
      <c r="D115" s="43"/>
    </row>
    <row r="116" spans="1:5" x14ac:dyDescent="0.35">
      <c r="A116" s="70">
        <v>6</v>
      </c>
      <c r="B116" s="44" t="s">
        <v>104</v>
      </c>
      <c r="C116" s="70" t="s">
        <v>34</v>
      </c>
      <c r="D116" s="70" t="s">
        <v>14</v>
      </c>
    </row>
    <row r="117" spans="1:5" x14ac:dyDescent="0.35">
      <c r="A117" s="70" t="s">
        <v>1</v>
      </c>
      <c r="B117" s="45" t="s">
        <v>105</v>
      </c>
      <c r="C117" s="46">
        <v>0.06</v>
      </c>
      <c r="D117" s="126">
        <f>(D33+D69+D81+D103+D111)*C117</f>
        <v>179.39682364650216</v>
      </c>
    </row>
    <row r="118" spans="1:5" x14ac:dyDescent="0.35">
      <c r="A118" s="70" t="s">
        <v>3</v>
      </c>
      <c r="B118" s="45" t="s">
        <v>106</v>
      </c>
      <c r="C118" s="9">
        <v>6.7900000000000002E-2</v>
      </c>
      <c r="D118" s="126">
        <f>(D33+D69+D81+D103+D111)*C118</f>
        <v>203.01740542662495</v>
      </c>
    </row>
    <row r="119" spans="1:5" x14ac:dyDescent="0.35">
      <c r="A119" s="70" t="s">
        <v>5</v>
      </c>
      <c r="B119" s="45" t="s">
        <v>107</v>
      </c>
      <c r="C119" s="14" t="s">
        <v>108</v>
      </c>
      <c r="D119" s="29"/>
    </row>
    <row r="120" spans="1:5" x14ac:dyDescent="0.35">
      <c r="A120" s="70"/>
      <c r="B120" s="45" t="s">
        <v>109</v>
      </c>
      <c r="C120" s="9">
        <v>6.4999999999999997E-3</v>
      </c>
      <c r="D120" s="126">
        <f>C120*D135</f>
        <v>19.434655895037732</v>
      </c>
    </row>
    <row r="121" spans="1:5" x14ac:dyDescent="0.35">
      <c r="A121" s="70"/>
      <c r="B121" s="45" t="s">
        <v>110</v>
      </c>
      <c r="C121" s="9">
        <v>0.03</v>
      </c>
      <c r="D121" s="126">
        <f>C121*D135</f>
        <v>89.698411823251078</v>
      </c>
    </row>
    <row r="122" spans="1:5" x14ac:dyDescent="0.35">
      <c r="A122" s="70"/>
      <c r="B122" s="45" t="s">
        <v>111</v>
      </c>
      <c r="C122" s="14">
        <v>0</v>
      </c>
      <c r="D122" s="126"/>
    </row>
    <row r="123" spans="1:5" x14ac:dyDescent="0.35">
      <c r="A123" s="45"/>
      <c r="B123" s="51" t="s">
        <v>156</v>
      </c>
      <c r="C123" s="52">
        <v>0.05</v>
      </c>
      <c r="D123" s="126">
        <f>C123*D135</f>
        <v>149.49735303875181</v>
      </c>
    </row>
    <row r="124" spans="1:5" x14ac:dyDescent="0.35">
      <c r="A124" s="47"/>
      <c r="B124" s="70" t="s">
        <v>112</v>
      </c>
      <c r="C124" s="48">
        <f>C123+C121+C120</f>
        <v>8.6500000000000007E-2</v>
      </c>
      <c r="D124" s="126">
        <f>C124*D135</f>
        <v>258.63042075704061</v>
      </c>
      <c r="E124" s="13"/>
    </row>
    <row r="125" spans="1:5" x14ac:dyDescent="0.35">
      <c r="A125" s="150" t="s">
        <v>113</v>
      </c>
      <c r="B125" s="150"/>
      <c r="C125" s="150"/>
      <c r="D125" s="49">
        <f>(D117+D118+D124)</f>
        <v>641.04464983016771</v>
      </c>
      <c r="E125" s="13"/>
    </row>
    <row r="126" spans="1:5" x14ac:dyDescent="0.35">
      <c r="A126" s="12"/>
      <c r="B126" s="12"/>
      <c r="C126" s="12"/>
      <c r="D126" s="12"/>
    </row>
    <row r="127" spans="1:5" x14ac:dyDescent="0.35">
      <c r="A127" s="12"/>
      <c r="B127" s="12"/>
      <c r="C127" s="12"/>
      <c r="D127" s="12"/>
    </row>
    <row r="128" spans="1:5" x14ac:dyDescent="0.35">
      <c r="A128" s="149" t="s">
        <v>79</v>
      </c>
      <c r="B128" s="149"/>
      <c r="C128" s="149"/>
      <c r="D128" s="149"/>
    </row>
    <row r="129" spans="1:7" x14ac:dyDescent="0.35">
      <c r="A129" s="70"/>
      <c r="B129" s="150" t="s">
        <v>59</v>
      </c>
      <c r="C129" s="150"/>
      <c r="D129" s="70" t="s">
        <v>14</v>
      </c>
    </row>
    <row r="130" spans="1:7" x14ac:dyDescent="0.35">
      <c r="A130" s="73" t="s">
        <v>1</v>
      </c>
      <c r="B130" s="151" t="s">
        <v>215</v>
      </c>
      <c r="C130" s="151"/>
      <c r="D130" s="22">
        <f>D33</f>
        <v>1258.0263636363636</v>
      </c>
    </row>
    <row r="131" spans="1:7" x14ac:dyDescent="0.35">
      <c r="A131" s="73" t="s">
        <v>3</v>
      </c>
      <c r="B131" s="151" t="s">
        <v>60</v>
      </c>
      <c r="C131" s="151"/>
      <c r="D131" s="22">
        <f>D69</f>
        <v>1206.0622885353537</v>
      </c>
    </row>
    <row r="132" spans="1:7" x14ac:dyDescent="0.35">
      <c r="A132" s="73" t="s">
        <v>5</v>
      </c>
      <c r="B132" s="151" t="s">
        <v>46</v>
      </c>
      <c r="C132" s="151"/>
      <c r="D132" s="22">
        <f>D81</f>
        <v>181.31238261745079</v>
      </c>
    </row>
    <row r="133" spans="1:7" x14ac:dyDescent="0.35">
      <c r="A133" s="73" t="s">
        <v>7</v>
      </c>
      <c r="B133" s="157" t="s">
        <v>52</v>
      </c>
      <c r="C133" s="157"/>
      <c r="D133" s="22">
        <f>D103</f>
        <v>214.56480376364559</v>
      </c>
    </row>
    <row r="134" spans="1:7" x14ac:dyDescent="0.35">
      <c r="A134" s="73" t="s">
        <v>15</v>
      </c>
      <c r="B134" s="151" t="s">
        <v>61</v>
      </c>
      <c r="C134" s="151"/>
      <c r="D134" s="22">
        <f>D111</f>
        <v>129.98122222222221</v>
      </c>
    </row>
    <row r="135" spans="1:7" ht="15.75" customHeight="1" x14ac:dyDescent="0.35">
      <c r="A135" s="150" t="s">
        <v>62</v>
      </c>
      <c r="B135" s="150"/>
      <c r="C135" s="150"/>
      <c r="D135" s="132">
        <f>SUM(D130:D134)</f>
        <v>2989.9470607750359</v>
      </c>
    </row>
    <row r="136" spans="1:7" x14ac:dyDescent="0.35">
      <c r="A136" s="73" t="s">
        <v>16</v>
      </c>
      <c r="B136" s="157" t="s">
        <v>114</v>
      </c>
      <c r="C136" s="157"/>
      <c r="D136" s="22">
        <f>D125</f>
        <v>641.04464983016771</v>
      </c>
    </row>
    <row r="137" spans="1:7" ht="16.5" customHeight="1" x14ac:dyDescent="0.35">
      <c r="A137" s="171" t="s">
        <v>140</v>
      </c>
      <c r="B137" s="171"/>
      <c r="C137" s="171"/>
      <c r="D137" s="56">
        <f>D135+D136</f>
        <v>3630.9917106052035</v>
      </c>
    </row>
    <row r="138" spans="1:7" x14ac:dyDescent="0.35">
      <c r="C138" s="2"/>
    </row>
    <row r="140" spans="1:7" x14ac:dyDescent="0.35">
      <c r="A140" s="167" t="s">
        <v>138</v>
      </c>
      <c r="B140" s="167"/>
      <c r="C140" s="167"/>
      <c r="D140" s="167"/>
      <c r="E140" s="167"/>
      <c r="F140" s="167"/>
      <c r="G140" s="167"/>
    </row>
    <row r="141" spans="1:7" x14ac:dyDescent="0.35">
      <c r="A141" s="61"/>
      <c r="B141" s="61"/>
      <c r="C141" s="62"/>
      <c r="D141" s="63"/>
      <c r="E141" s="64"/>
      <c r="F141" s="12"/>
      <c r="G141" s="12"/>
    </row>
    <row r="142" spans="1:7" ht="31" x14ac:dyDescent="0.35">
      <c r="A142" s="150" t="s">
        <v>123</v>
      </c>
      <c r="B142" s="150"/>
      <c r="C142" s="150" t="s">
        <v>124</v>
      </c>
      <c r="D142" s="150" t="s">
        <v>125</v>
      </c>
      <c r="E142" s="70" t="s">
        <v>126</v>
      </c>
      <c r="F142" s="168" t="s">
        <v>127</v>
      </c>
      <c r="G142" s="70" t="s">
        <v>128</v>
      </c>
    </row>
    <row r="143" spans="1:7" x14ac:dyDescent="0.35">
      <c r="A143" s="150"/>
      <c r="B143" s="150"/>
      <c r="C143" s="150"/>
      <c r="D143" s="150"/>
      <c r="E143" s="70" t="s">
        <v>129</v>
      </c>
      <c r="F143" s="169"/>
      <c r="G143" s="70" t="s">
        <v>130</v>
      </c>
    </row>
    <row r="144" spans="1:7" x14ac:dyDescent="0.35">
      <c r="A144" s="70" t="s">
        <v>131</v>
      </c>
      <c r="B144" s="69" t="s">
        <v>168</v>
      </c>
      <c r="C144" s="65">
        <f>D137</f>
        <v>3630.9917106052035</v>
      </c>
      <c r="D144" s="14">
        <v>1</v>
      </c>
      <c r="E144" s="65">
        <f>C144*D144</f>
        <v>3630.9917106052035</v>
      </c>
      <c r="F144" s="83">
        <f>D16</f>
        <v>1</v>
      </c>
      <c r="G144" s="65">
        <f>(C144*D144*F144)</f>
        <v>3630.9917106052035</v>
      </c>
    </row>
    <row r="145" spans="1:7" x14ac:dyDescent="0.35">
      <c r="A145" s="61"/>
      <c r="B145" s="61"/>
      <c r="C145" s="62"/>
      <c r="D145" s="63"/>
      <c r="E145" s="64"/>
      <c r="F145" s="12"/>
      <c r="G145" s="12"/>
    </row>
    <row r="146" spans="1:7" x14ac:dyDescent="0.35">
      <c r="A146" s="61"/>
      <c r="B146" s="61"/>
      <c r="C146" s="62"/>
      <c r="D146" s="63"/>
      <c r="E146" s="64"/>
      <c r="F146" s="12"/>
      <c r="G146" s="12"/>
    </row>
    <row r="147" spans="1:7" x14ac:dyDescent="0.35">
      <c r="A147" s="170" t="s">
        <v>139</v>
      </c>
      <c r="B147" s="170"/>
      <c r="C147" s="170"/>
      <c r="D147" s="63"/>
      <c r="E147" s="64"/>
      <c r="F147" s="12"/>
      <c r="G147" s="12"/>
    </row>
    <row r="149" spans="1:7" x14ac:dyDescent="0.35">
      <c r="A149" s="163" t="s">
        <v>132</v>
      </c>
      <c r="B149" s="164"/>
      <c r="C149" s="165"/>
    </row>
    <row r="150" spans="1:7" x14ac:dyDescent="0.35">
      <c r="A150" s="45"/>
      <c r="B150" s="44" t="s">
        <v>133</v>
      </c>
      <c r="C150" s="70" t="s">
        <v>134</v>
      </c>
    </row>
    <row r="151" spans="1:7" x14ac:dyDescent="0.35">
      <c r="A151" s="70" t="s">
        <v>1</v>
      </c>
      <c r="B151" s="45" t="s">
        <v>135</v>
      </c>
      <c r="C151" s="66">
        <f>E144</f>
        <v>3630.9917106052035</v>
      </c>
    </row>
    <row r="152" spans="1:7" x14ac:dyDescent="0.35">
      <c r="A152" s="70" t="s">
        <v>3</v>
      </c>
      <c r="B152" s="45" t="s">
        <v>122</v>
      </c>
      <c r="C152" s="65">
        <f>G144</f>
        <v>3630.9917106052035</v>
      </c>
    </row>
    <row r="153" spans="1:7" ht="31" x14ac:dyDescent="0.35">
      <c r="A153" s="70" t="s">
        <v>5</v>
      </c>
      <c r="B153" s="45" t="s">
        <v>136</v>
      </c>
      <c r="C153" s="68">
        <f>G144*12</f>
        <v>43571.900527262442</v>
      </c>
      <c r="D153" s="67"/>
    </row>
    <row r="154" spans="1:7" x14ac:dyDescent="0.35">
      <c r="A154" s="166" t="s">
        <v>137</v>
      </c>
      <c r="B154" s="166"/>
    </row>
  </sheetData>
  <mergeCells count="109">
    <mergeCell ref="A149:C149"/>
    <mergeCell ref="A154:B154"/>
    <mergeCell ref="A140:G140"/>
    <mergeCell ref="A142:B143"/>
    <mergeCell ref="C142:C143"/>
    <mergeCell ref="D142:D143"/>
    <mergeCell ref="F142:F143"/>
    <mergeCell ref="A147:C147"/>
    <mergeCell ref="B133:C133"/>
    <mergeCell ref="B134:C134"/>
    <mergeCell ref="A135:C135"/>
    <mergeCell ref="B136:C136"/>
    <mergeCell ref="A137:C137"/>
    <mergeCell ref="A125:C125"/>
    <mergeCell ref="A128:D128"/>
    <mergeCell ref="B129:C129"/>
    <mergeCell ref="B130:C130"/>
    <mergeCell ref="B131:C131"/>
    <mergeCell ref="B132:C132"/>
    <mergeCell ref="B107:C107"/>
    <mergeCell ref="B108:C108"/>
    <mergeCell ref="B109:C109"/>
    <mergeCell ref="B110:C110"/>
    <mergeCell ref="A111:C111"/>
    <mergeCell ref="A114:D114"/>
    <mergeCell ref="B100:C100"/>
    <mergeCell ref="B101:C101"/>
    <mergeCell ref="B102:C102"/>
    <mergeCell ref="A103:C103"/>
    <mergeCell ref="A105:D105"/>
    <mergeCell ref="B106:C106"/>
    <mergeCell ref="A92:C92"/>
    <mergeCell ref="A94:D94"/>
    <mergeCell ref="B95:C95"/>
    <mergeCell ref="B96:C96"/>
    <mergeCell ref="A97:C97"/>
    <mergeCell ref="A99:D99"/>
    <mergeCell ref="B86:C86"/>
    <mergeCell ref="B87:C87"/>
    <mergeCell ref="B88:C88"/>
    <mergeCell ref="B89:C89"/>
    <mergeCell ref="B90:C90"/>
    <mergeCell ref="B91:C91"/>
    <mergeCell ref="B79:C79"/>
    <mergeCell ref="A80:C80"/>
    <mergeCell ref="A81:C81"/>
    <mergeCell ref="A83:D83"/>
    <mergeCell ref="A84:D84"/>
    <mergeCell ref="B85:C85"/>
    <mergeCell ref="B73:C73"/>
    <mergeCell ref="B74:C74"/>
    <mergeCell ref="B75:C75"/>
    <mergeCell ref="A76:C76"/>
    <mergeCell ref="B77:C77"/>
    <mergeCell ref="B78:C78"/>
    <mergeCell ref="B66:C66"/>
    <mergeCell ref="B67:C67"/>
    <mergeCell ref="B68:C68"/>
    <mergeCell ref="A69:C69"/>
    <mergeCell ref="A71:D71"/>
    <mergeCell ref="B72:C72"/>
    <mergeCell ref="B59:C59"/>
    <mergeCell ref="B60:C60"/>
    <mergeCell ref="B61:C61"/>
    <mergeCell ref="A62:C62"/>
    <mergeCell ref="A64:D64"/>
    <mergeCell ref="B65:C65"/>
    <mergeCell ref="A43:D43"/>
    <mergeCell ref="A52:B52"/>
    <mergeCell ref="A54:B54"/>
    <mergeCell ref="A56:D56"/>
    <mergeCell ref="B57:C57"/>
    <mergeCell ref="B58:C58"/>
    <mergeCell ref="A36:D36"/>
    <mergeCell ref="B37:C37"/>
    <mergeCell ref="B38:C38"/>
    <mergeCell ref="B39:C39"/>
    <mergeCell ref="B40:C40"/>
    <mergeCell ref="A41:C41"/>
    <mergeCell ref="B29:C29"/>
    <mergeCell ref="B30:C30"/>
    <mergeCell ref="B31:C31"/>
    <mergeCell ref="B32:C32"/>
    <mergeCell ref="A33:C33"/>
    <mergeCell ref="A35:D35"/>
    <mergeCell ref="B22:C22"/>
    <mergeCell ref="B23:C23"/>
    <mergeCell ref="A25:D25"/>
    <mergeCell ref="B26:C26"/>
    <mergeCell ref="B27:C27"/>
    <mergeCell ref="B28:C28"/>
    <mergeCell ref="A16:B16"/>
    <mergeCell ref="A17:C17"/>
    <mergeCell ref="A18:D18"/>
    <mergeCell ref="B19:C19"/>
    <mergeCell ref="B20:C20"/>
    <mergeCell ref="B21:C21"/>
    <mergeCell ref="C9:D9"/>
    <mergeCell ref="C10:D10"/>
    <mergeCell ref="C11:D11"/>
    <mergeCell ref="C12:D12"/>
    <mergeCell ref="A14:D14"/>
    <mergeCell ref="A15:B15"/>
    <mergeCell ref="A1:D1"/>
    <mergeCell ref="A2:D2"/>
    <mergeCell ref="A4:D4"/>
    <mergeCell ref="A5:D5"/>
    <mergeCell ref="A6:D6"/>
    <mergeCell ref="A8:D8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54"/>
  <sheetViews>
    <sheetView topLeftCell="A103" workbookViewId="0">
      <selection activeCell="D124" sqref="D124"/>
    </sheetView>
  </sheetViews>
  <sheetFormatPr defaultColWidth="9.1796875" defaultRowHeight="15.5" x14ac:dyDescent="0.35"/>
  <cols>
    <col min="1" max="1" width="3.81640625" style="1" bestFit="1" customWidth="1"/>
    <col min="2" max="2" width="70.453125" style="1" bestFit="1" customWidth="1"/>
    <col min="3" max="3" width="22.1796875" style="1" bestFit="1" customWidth="1"/>
    <col min="4" max="4" width="21.453125" style="1" bestFit="1" customWidth="1"/>
    <col min="5" max="5" width="35.7265625" style="1" bestFit="1" customWidth="1"/>
    <col min="6" max="6" width="12" style="1" customWidth="1"/>
    <col min="7" max="7" width="15.1796875" style="1" customWidth="1"/>
    <col min="8" max="16384" width="9.1796875" style="1"/>
  </cols>
  <sheetData>
    <row r="1" spans="1:4" x14ac:dyDescent="0.35">
      <c r="A1" s="144" t="s">
        <v>87</v>
      </c>
      <c r="B1" s="144"/>
      <c r="C1" s="144"/>
      <c r="D1" s="144"/>
    </row>
    <row r="2" spans="1:4" x14ac:dyDescent="0.35">
      <c r="A2" s="145" t="s">
        <v>80</v>
      </c>
      <c r="B2" s="145"/>
      <c r="C2" s="145"/>
      <c r="D2" s="145"/>
    </row>
    <row r="3" spans="1:4" x14ac:dyDescent="0.35">
      <c r="A3" s="10"/>
      <c r="B3" s="10"/>
      <c r="C3" s="10"/>
      <c r="D3" s="19"/>
    </row>
    <row r="4" spans="1:4" x14ac:dyDescent="0.35">
      <c r="A4" s="146" t="s">
        <v>90</v>
      </c>
      <c r="B4" s="146"/>
      <c r="C4" s="146"/>
      <c r="D4" s="146"/>
    </row>
    <row r="5" spans="1:4" ht="15.75" customHeight="1" x14ac:dyDescent="0.35">
      <c r="A5" s="146" t="s">
        <v>212</v>
      </c>
      <c r="B5" s="146"/>
      <c r="C5" s="146"/>
      <c r="D5" s="146"/>
    </row>
    <row r="6" spans="1:4" ht="15.75" customHeight="1" x14ac:dyDescent="0.35">
      <c r="A6" s="146" t="s">
        <v>86</v>
      </c>
      <c r="B6" s="146"/>
      <c r="C6" s="146"/>
      <c r="D6" s="146"/>
    </row>
    <row r="7" spans="1:4" x14ac:dyDescent="0.35">
      <c r="A7" s="3"/>
      <c r="B7" s="3"/>
      <c r="C7" s="11"/>
      <c r="D7" s="12"/>
    </row>
    <row r="8" spans="1:4" x14ac:dyDescent="0.35">
      <c r="A8" s="147" t="s">
        <v>0</v>
      </c>
      <c r="B8" s="147"/>
      <c r="C8" s="147"/>
      <c r="D8" s="147"/>
    </row>
    <row r="9" spans="1:4" x14ac:dyDescent="0.35">
      <c r="A9" s="39" t="s">
        <v>1</v>
      </c>
      <c r="B9" s="40" t="s">
        <v>2</v>
      </c>
      <c r="C9" s="138" t="s">
        <v>85</v>
      </c>
      <c r="D9" s="138"/>
    </row>
    <row r="10" spans="1:4" x14ac:dyDescent="0.35">
      <c r="A10" s="39" t="s">
        <v>3</v>
      </c>
      <c r="B10" s="40" t="s">
        <v>4</v>
      </c>
      <c r="C10" s="139" t="s">
        <v>84</v>
      </c>
      <c r="D10" s="139"/>
    </row>
    <row r="11" spans="1:4" x14ac:dyDescent="0.35">
      <c r="A11" s="39" t="s">
        <v>5</v>
      </c>
      <c r="B11" s="40" t="s">
        <v>6</v>
      </c>
      <c r="C11" s="140" t="s">
        <v>81</v>
      </c>
      <c r="D11" s="140"/>
    </row>
    <row r="12" spans="1:4" x14ac:dyDescent="0.35">
      <c r="A12" s="39" t="s">
        <v>7</v>
      </c>
      <c r="B12" s="40" t="s">
        <v>8</v>
      </c>
      <c r="C12" s="141">
        <v>12</v>
      </c>
      <c r="D12" s="141"/>
    </row>
    <row r="13" spans="1:4" x14ac:dyDescent="0.35">
      <c r="A13" s="20"/>
      <c r="B13" s="4"/>
      <c r="C13" s="5"/>
      <c r="D13" s="12"/>
    </row>
    <row r="14" spans="1:4" x14ac:dyDescent="0.35">
      <c r="A14" s="142" t="s">
        <v>25</v>
      </c>
      <c r="B14" s="142"/>
      <c r="C14" s="142"/>
      <c r="D14" s="142"/>
    </row>
    <row r="15" spans="1:4" ht="31.5" customHeight="1" x14ac:dyDescent="0.35">
      <c r="A15" s="143" t="s">
        <v>82</v>
      </c>
      <c r="B15" s="143"/>
      <c r="C15" s="6" t="s">
        <v>26</v>
      </c>
      <c r="D15" s="72" t="s">
        <v>117</v>
      </c>
    </row>
    <row r="16" spans="1:4" x14ac:dyDescent="0.35">
      <c r="A16" s="152" t="s">
        <v>167</v>
      </c>
      <c r="B16" s="152"/>
      <c r="C16" s="71" t="s">
        <v>83</v>
      </c>
      <c r="D16" s="60">
        <v>9</v>
      </c>
    </row>
    <row r="17" spans="1:5" x14ac:dyDescent="0.35">
      <c r="A17" s="153"/>
      <c r="B17" s="153"/>
      <c r="C17" s="153"/>
      <c r="D17" s="12"/>
    </row>
    <row r="18" spans="1:5" x14ac:dyDescent="0.35">
      <c r="A18" s="147" t="s">
        <v>9</v>
      </c>
      <c r="B18" s="147"/>
      <c r="C18" s="147"/>
      <c r="D18" s="147"/>
    </row>
    <row r="19" spans="1:5" x14ac:dyDescent="0.35">
      <c r="A19" s="33">
        <v>1</v>
      </c>
      <c r="B19" s="148" t="s">
        <v>10</v>
      </c>
      <c r="C19" s="148"/>
      <c r="D19" s="34" t="s">
        <v>167</v>
      </c>
    </row>
    <row r="20" spans="1:5" x14ac:dyDescent="0.35">
      <c r="A20" s="33">
        <v>2</v>
      </c>
      <c r="B20" s="148" t="s">
        <v>27</v>
      </c>
      <c r="C20" s="148"/>
      <c r="D20" s="35" t="s">
        <v>89</v>
      </c>
    </row>
    <row r="21" spans="1:5" ht="39" customHeight="1" x14ac:dyDescent="0.35">
      <c r="A21" s="33">
        <v>3</v>
      </c>
      <c r="B21" s="154" t="s">
        <v>214</v>
      </c>
      <c r="C21" s="154"/>
      <c r="D21" s="36">
        <f>(1354.69/220)*200</f>
        <v>1231.5363636363636</v>
      </c>
      <c r="E21" s="108" t="s">
        <v>213</v>
      </c>
    </row>
    <row r="22" spans="1:5" x14ac:dyDescent="0.35">
      <c r="A22" s="33">
        <v>4</v>
      </c>
      <c r="B22" s="148" t="s">
        <v>11</v>
      </c>
      <c r="C22" s="148"/>
      <c r="D22" s="37" t="str">
        <f>C11</f>
        <v>SEEAC/MT</v>
      </c>
    </row>
    <row r="23" spans="1:5" x14ac:dyDescent="0.35">
      <c r="A23" s="33">
        <v>5</v>
      </c>
      <c r="B23" s="148" t="s">
        <v>12</v>
      </c>
      <c r="C23" s="148"/>
      <c r="D23" s="38">
        <v>43831</v>
      </c>
    </row>
    <row r="24" spans="1:5" x14ac:dyDescent="0.35">
      <c r="A24" s="12"/>
      <c r="B24" s="12"/>
      <c r="C24" s="12"/>
      <c r="D24" s="12"/>
    </row>
    <row r="25" spans="1:5" x14ac:dyDescent="0.35">
      <c r="A25" s="149" t="s">
        <v>23</v>
      </c>
      <c r="B25" s="149"/>
      <c r="C25" s="149"/>
      <c r="D25" s="149"/>
    </row>
    <row r="26" spans="1:5" x14ac:dyDescent="0.35">
      <c r="A26" s="70">
        <v>1</v>
      </c>
      <c r="B26" s="150" t="s">
        <v>13</v>
      </c>
      <c r="C26" s="150"/>
      <c r="D26" s="70" t="s">
        <v>14</v>
      </c>
    </row>
    <row r="27" spans="1:5" x14ac:dyDescent="0.35">
      <c r="A27" s="14" t="s">
        <v>1</v>
      </c>
      <c r="B27" s="151" t="s">
        <v>119</v>
      </c>
      <c r="C27" s="151"/>
      <c r="D27" s="24">
        <f>(D21/220)*220</f>
        <v>1231.5363636363636</v>
      </c>
    </row>
    <row r="28" spans="1:5" x14ac:dyDescent="0.35">
      <c r="A28" s="14" t="s">
        <v>3</v>
      </c>
      <c r="B28" s="151" t="s">
        <v>64</v>
      </c>
      <c r="C28" s="151"/>
      <c r="D28" s="24"/>
    </row>
    <row r="29" spans="1:5" x14ac:dyDescent="0.35">
      <c r="A29" s="14" t="s">
        <v>5</v>
      </c>
      <c r="B29" s="151" t="s">
        <v>65</v>
      </c>
      <c r="C29" s="151"/>
      <c r="D29" s="24"/>
    </row>
    <row r="30" spans="1:5" x14ac:dyDescent="0.35">
      <c r="A30" s="14" t="s">
        <v>7</v>
      </c>
      <c r="B30" s="151" t="s">
        <v>66</v>
      </c>
      <c r="C30" s="151"/>
      <c r="D30" s="24"/>
    </row>
    <row r="31" spans="1:5" x14ac:dyDescent="0.35">
      <c r="A31" s="14" t="s">
        <v>15</v>
      </c>
      <c r="B31" s="151" t="s">
        <v>67</v>
      </c>
      <c r="C31" s="151"/>
      <c r="D31" s="24"/>
    </row>
    <row r="32" spans="1:5" x14ac:dyDescent="0.35">
      <c r="A32" s="14" t="s">
        <v>16</v>
      </c>
      <c r="B32" s="158" t="s">
        <v>91</v>
      </c>
      <c r="C32" s="158"/>
      <c r="D32" s="24">
        <v>26.49</v>
      </c>
    </row>
    <row r="33" spans="1:4" x14ac:dyDescent="0.35">
      <c r="A33" s="150" t="s">
        <v>68</v>
      </c>
      <c r="B33" s="150"/>
      <c r="C33" s="150"/>
      <c r="D33" s="25">
        <f>SUM(D27:D32)</f>
        <v>1258.0263636363636</v>
      </c>
    </row>
    <row r="34" spans="1:4" x14ac:dyDescent="0.35">
      <c r="A34" s="12"/>
      <c r="B34" s="12"/>
      <c r="C34" s="12"/>
      <c r="D34" s="12"/>
    </row>
    <row r="35" spans="1:4" x14ac:dyDescent="0.35">
      <c r="A35" s="149" t="s">
        <v>60</v>
      </c>
      <c r="B35" s="149"/>
      <c r="C35" s="149"/>
      <c r="D35" s="149"/>
    </row>
    <row r="36" spans="1:4" x14ac:dyDescent="0.35">
      <c r="A36" s="155" t="s">
        <v>28</v>
      </c>
      <c r="B36" s="155"/>
      <c r="C36" s="155"/>
      <c r="D36" s="155"/>
    </row>
    <row r="37" spans="1:4" x14ac:dyDescent="0.35">
      <c r="A37" s="70" t="s">
        <v>29</v>
      </c>
      <c r="B37" s="156" t="s">
        <v>30</v>
      </c>
      <c r="C37" s="156"/>
      <c r="D37" s="70" t="s">
        <v>14</v>
      </c>
    </row>
    <row r="38" spans="1:4" x14ac:dyDescent="0.35">
      <c r="A38" s="14" t="s">
        <v>1</v>
      </c>
      <c r="B38" s="151" t="s">
        <v>24</v>
      </c>
      <c r="C38" s="151"/>
      <c r="D38" s="24">
        <f>D33/12</f>
        <v>104.8355303030303</v>
      </c>
    </row>
    <row r="39" spans="1:4" x14ac:dyDescent="0.35">
      <c r="A39" s="14" t="s">
        <v>3</v>
      </c>
      <c r="B39" s="157" t="s">
        <v>69</v>
      </c>
      <c r="C39" s="157"/>
      <c r="D39" s="24">
        <f>D33/12</f>
        <v>104.8355303030303</v>
      </c>
    </row>
    <row r="40" spans="1:4" x14ac:dyDescent="0.35">
      <c r="A40" s="14" t="s">
        <v>5</v>
      </c>
      <c r="B40" s="151" t="s">
        <v>70</v>
      </c>
      <c r="C40" s="151"/>
      <c r="D40" s="24">
        <f>D39/3</f>
        <v>34.945176767676763</v>
      </c>
    </row>
    <row r="41" spans="1:4" x14ac:dyDescent="0.35">
      <c r="A41" s="150" t="s">
        <v>68</v>
      </c>
      <c r="B41" s="150"/>
      <c r="C41" s="150"/>
      <c r="D41" s="25">
        <f>SUM(D38:D40)</f>
        <v>244.61623737373736</v>
      </c>
    </row>
    <row r="42" spans="1:4" x14ac:dyDescent="0.35">
      <c r="A42" s="12"/>
      <c r="B42" s="12"/>
      <c r="C42" s="12"/>
      <c r="D42" s="12"/>
    </row>
    <row r="43" spans="1:4" ht="32.25" customHeight="1" x14ac:dyDescent="0.35">
      <c r="A43" s="159" t="s">
        <v>31</v>
      </c>
      <c r="B43" s="159"/>
      <c r="C43" s="159"/>
      <c r="D43" s="159"/>
    </row>
    <row r="44" spans="1:4" x14ac:dyDescent="0.35">
      <c r="A44" s="70" t="s">
        <v>32</v>
      </c>
      <c r="B44" s="70" t="s">
        <v>33</v>
      </c>
      <c r="C44" s="70" t="s">
        <v>34</v>
      </c>
      <c r="D44" s="70" t="s">
        <v>14</v>
      </c>
    </row>
    <row r="45" spans="1:4" x14ac:dyDescent="0.35">
      <c r="A45" s="14" t="s">
        <v>1</v>
      </c>
      <c r="B45" s="8" t="s">
        <v>35</v>
      </c>
      <c r="C45" s="9">
        <v>0.2</v>
      </c>
      <c r="D45" s="24">
        <f>(D33+D41)*C45</f>
        <v>300.52852020202016</v>
      </c>
    </row>
    <row r="46" spans="1:4" x14ac:dyDescent="0.35">
      <c r="A46" s="14" t="s">
        <v>3</v>
      </c>
      <c r="B46" s="8" t="s">
        <v>36</v>
      </c>
      <c r="C46" s="9">
        <v>2.5000000000000001E-2</v>
      </c>
      <c r="D46" s="24">
        <f>(D33+D41)*C46</f>
        <v>37.56606502525252</v>
      </c>
    </row>
    <row r="47" spans="1:4" x14ac:dyDescent="0.35">
      <c r="A47" s="14" t="s">
        <v>5</v>
      </c>
      <c r="B47" s="58" t="s">
        <v>118</v>
      </c>
      <c r="C47" s="59">
        <v>0.02</v>
      </c>
      <c r="D47" s="24">
        <f>(D33+D41)*C47</f>
        <v>30.052852020202018</v>
      </c>
    </row>
    <row r="48" spans="1:4" x14ac:dyDescent="0.35">
      <c r="A48" s="14" t="s">
        <v>7</v>
      </c>
      <c r="B48" s="8" t="s">
        <v>37</v>
      </c>
      <c r="C48" s="9">
        <v>1.4999999999999999E-2</v>
      </c>
      <c r="D48" s="24">
        <f>(D33+D41)*C48</f>
        <v>22.539639015151511</v>
      </c>
    </row>
    <row r="49" spans="1:4" x14ac:dyDescent="0.35">
      <c r="A49" s="14" t="s">
        <v>15</v>
      </c>
      <c r="B49" s="8" t="s">
        <v>38</v>
      </c>
      <c r="C49" s="9">
        <v>0.01</v>
      </c>
      <c r="D49" s="24">
        <f>(D33+D41)*C49</f>
        <v>15.026426010101009</v>
      </c>
    </row>
    <row r="50" spans="1:4" x14ac:dyDescent="0.35">
      <c r="A50" s="14" t="s">
        <v>16</v>
      </c>
      <c r="B50" s="8" t="s">
        <v>39</v>
      </c>
      <c r="C50" s="9">
        <v>6.0000000000000001E-3</v>
      </c>
      <c r="D50" s="125">
        <f>(D33+D41)*C50</f>
        <v>9.0158556060606045</v>
      </c>
    </row>
    <row r="51" spans="1:4" x14ac:dyDescent="0.35">
      <c r="A51" s="14" t="s">
        <v>17</v>
      </c>
      <c r="B51" s="8" t="s">
        <v>40</v>
      </c>
      <c r="C51" s="9">
        <v>2E-3</v>
      </c>
      <c r="D51" s="24">
        <f>(D33+D41)*C51</f>
        <v>3.0052852020202017</v>
      </c>
    </row>
    <row r="52" spans="1:4" x14ac:dyDescent="0.35">
      <c r="A52" s="160" t="s">
        <v>71</v>
      </c>
      <c r="B52" s="160"/>
      <c r="C52" s="53">
        <f>SUM(C45:C51)</f>
        <v>0.27800000000000002</v>
      </c>
      <c r="D52" s="54">
        <f>(D33+D41)*C52</f>
        <v>417.7346430808081</v>
      </c>
    </row>
    <row r="53" spans="1:4" x14ac:dyDescent="0.35">
      <c r="A53" s="14" t="s">
        <v>18</v>
      </c>
      <c r="B53" s="8" t="s">
        <v>41</v>
      </c>
      <c r="C53" s="9">
        <v>0.08</v>
      </c>
      <c r="D53" s="24">
        <f>(D33+D41)*C53</f>
        <v>120.21140808080807</v>
      </c>
    </row>
    <row r="54" spans="1:4" x14ac:dyDescent="0.35">
      <c r="A54" s="150" t="s">
        <v>72</v>
      </c>
      <c r="B54" s="150"/>
      <c r="C54" s="9">
        <f>SUM(C52:C53)</f>
        <v>0.35800000000000004</v>
      </c>
      <c r="D54" s="25">
        <f>SUM(D52:D53)</f>
        <v>537.9460511616162</v>
      </c>
    </row>
    <row r="55" spans="1:4" x14ac:dyDescent="0.35">
      <c r="A55" s="12"/>
      <c r="B55" s="12"/>
      <c r="C55" s="12"/>
      <c r="D55" s="12"/>
    </row>
    <row r="56" spans="1:4" x14ac:dyDescent="0.35">
      <c r="A56" s="149" t="s">
        <v>42</v>
      </c>
      <c r="B56" s="149"/>
      <c r="C56" s="149"/>
      <c r="D56" s="149"/>
    </row>
    <row r="57" spans="1:4" x14ac:dyDescent="0.35">
      <c r="A57" s="70" t="s">
        <v>43</v>
      </c>
      <c r="B57" s="150" t="s">
        <v>19</v>
      </c>
      <c r="C57" s="150"/>
      <c r="D57" s="70" t="s">
        <v>14</v>
      </c>
    </row>
    <row r="58" spans="1:4" x14ac:dyDescent="0.35">
      <c r="A58" s="14" t="s">
        <v>1</v>
      </c>
      <c r="B58" s="151" t="s">
        <v>121</v>
      </c>
      <c r="C58" s="151"/>
      <c r="D58" s="24">
        <f>(4.1*2*22)-(D21*6%)</f>
        <v>106.50781818181817</v>
      </c>
    </row>
    <row r="59" spans="1:4" x14ac:dyDescent="0.35">
      <c r="A59" s="14" t="s">
        <v>3</v>
      </c>
      <c r="B59" s="151" t="s">
        <v>115</v>
      </c>
      <c r="C59" s="151"/>
      <c r="D59" s="24">
        <f>(15*22)-(15*22*5%)</f>
        <v>313.5</v>
      </c>
    </row>
    <row r="60" spans="1:4" x14ac:dyDescent="0.35">
      <c r="A60" s="14" t="s">
        <v>5</v>
      </c>
      <c r="B60" s="151" t="s">
        <v>116</v>
      </c>
      <c r="C60" s="151"/>
      <c r="D60" s="24">
        <v>110</v>
      </c>
    </row>
    <row r="61" spans="1:4" x14ac:dyDescent="0.35">
      <c r="A61" s="14" t="s">
        <v>7</v>
      </c>
      <c r="B61" s="151" t="s">
        <v>63</v>
      </c>
      <c r="C61" s="151"/>
      <c r="D61" s="24"/>
    </row>
    <row r="62" spans="1:4" x14ac:dyDescent="0.35">
      <c r="A62" s="150" t="s">
        <v>68</v>
      </c>
      <c r="B62" s="150"/>
      <c r="C62" s="150"/>
      <c r="D62" s="25">
        <f>SUM(D58:D61)</f>
        <v>530.00781818181815</v>
      </c>
    </row>
    <row r="63" spans="1:4" x14ac:dyDescent="0.35">
      <c r="A63" s="12"/>
      <c r="B63" s="12"/>
      <c r="C63" s="12"/>
      <c r="D63" s="12"/>
    </row>
    <row r="64" spans="1:4" x14ac:dyDescent="0.35">
      <c r="A64" s="149" t="s">
        <v>44</v>
      </c>
      <c r="B64" s="149"/>
      <c r="C64" s="149"/>
      <c r="D64" s="149"/>
    </row>
    <row r="65" spans="1:4" x14ac:dyDescent="0.35">
      <c r="A65" s="70">
        <v>2</v>
      </c>
      <c r="B65" s="150" t="s">
        <v>45</v>
      </c>
      <c r="C65" s="150"/>
      <c r="D65" s="70" t="s">
        <v>14</v>
      </c>
    </row>
    <row r="66" spans="1:4" x14ac:dyDescent="0.35">
      <c r="A66" s="14" t="s">
        <v>29</v>
      </c>
      <c r="B66" s="151" t="s">
        <v>30</v>
      </c>
      <c r="C66" s="151"/>
      <c r="D66" s="26">
        <f>D41</f>
        <v>244.61623737373736</v>
      </c>
    </row>
    <row r="67" spans="1:4" x14ac:dyDescent="0.35">
      <c r="A67" s="14" t="s">
        <v>32</v>
      </c>
      <c r="B67" s="151" t="s">
        <v>33</v>
      </c>
      <c r="C67" s="151"/>
      <c r="D67" s="26">
        <f>D54</f>
        <v>537.9460511616162</v>
      </c>
    </row>
    <row r="68" spans="1:4" x14ac:dyDescent="0.35">
      <c r="A68" s="14" t="s">
        <v>43</v>
      </c>
      <c r="B68" s="151" t="s">
        <v>19</v>
      </c>
      <c r="C68" s="151"/>
      <c r="D68" s="26">
        <f>D62</f>
        <v>530.00781818181815</v>
      </c>
    </row>
    <row r="69" spans="1:4" ht="15.75" customHeight="1" x14ac:dyDescent="0.35">
      <c r="A69" s="150" t="s">
        <v>68</v>
      </c>
      <c r="B69" s="150"/>
      <c r="C69" s="150"/>
      <c r="D69" s="27">
        <f>SUM(D66:D68)</f>
        <v>1312.5701067171717</v>
      </c>
    </row>
    <row r="70" spans="1:4" x14ac:dyDescent="0.35">
      <c r="A70" s="21"/>
      <c r="B70" s="12"/>
      <c r="C70" s="12"/>
      <c r="D70" s="12"/>
    </row>
    <row r="71" spans="1:4" x14ac:dyDescent="0.35">
      <c r="A71" s="149" t="s">
        <v>46</v>
      </c>
      <c r="B71" s="149"/>
      <c r="C71" s="149"/>
      <c r="D71" s="149"/>
    </row>
    <row r="72" spans="1:4" x14ac:dyDescent="0.35">
      <c r="A72" s="70">
        <v>3</v>
      </c>
      <c r="B72" s="150" t="s">
        <v>22</v>
      </c>
      <c r="C72" s="150"/>
      <c r="D72" s="70" t="s">
        <v>14</v>
      </c>
    </row>
    <row r="73" spans="1:4" x14ac:dyDescent="0.35">
      <c r="A73" s="57" t="s">
        <v>1</v>
      </c>
      <c r="B73" s="157" t="s">
        <v>47</v>
      </c>
      <c r="C73" s="157"/>
      <c r="D73" s="30">
        <f>(D33+D69-D52)/12</f>
        <v>179.40515227272729</v>
      </c>
    </row>
    <row r="74" spans="1:4" x14ac:dyDescent="0.35">
      <c r="A74" s="57" t="s">
        <v>3</v>
      </c>
      <c r="B74" s="157" t="s">
        <v>48</v>
      </c>
      <c r="C74" s="157"/>
      <c r="D74" s="31">
        <f>D73*8%</f>
        <v>14.352412181818183</v>
      </c>
    </row>
    <row r="75" spans="1:4" x14ac:dyDescent="0.35">
      <c r="A75" s="57" t="s">
        <v>5</v>
      </c>
      <c r="B75" s="157" t="s">
        <v>49</v>
      </c>
      <c r="C75" s="157"/>
      <c r="D75" s="31">
        <f>(D53*50%)</f>
        <v>60.105704040404035</v>
      </c>
    </row>
    <row r="76" spans="1:4" ht="15.75" customHeight="1" x14ac:dyDescent="0.35">
      <c r="A76" s="161" t="s">
        <v>73</v>
      </c>
      <c r="B76" s="161"/>
      <c r="C76" s="161"/>
      <c r="D76" s="32">
        <f>(D73+D75)*37.71%</f>
        <v>90.319543915681834</v>
      </c>
    </row>
    <row r="77" spans="1:4" x14ac:dyDescent="0.35">
      <c r="A77" s="57" t="s">
        <v>7</v>
      </c>
      <c r="B77" s="157" t="s">
        <v>74</v>
      </c>
      <c r="C77" s="157"/>
      <c r="D77" s="31">
        <f>(D33+D69)/12</f>
        <v>214.2163725294613</v>
      </c>
    </row>
    <row r="78" spans="1:4" ht="31.5" customHeight="1" x14ac:dyDescent="0.35">
      <c r="A78" s="14" t="s">
        <v>15</v>
      </c>
      <c r="B78" s="151" t="s">
        <v>50</v>
      </c>
      <c r="C78" s="151"/>
      <c r="D78" s="30">
        <f>(D77*C54)</f>
        <v>76.689461365547146</v>
      </c>
    </row>
    <row r="79" spans="1:4" x14ac:dyDescent="0.35">
      <c r="A79" s="14" t="s">
        <v>16</v>
      </c>
      <c r="B79" s="151" t="s">
        <v>51</v>
      </c>
      <c r="C79" s="151"/>
      <c r="D79" s="30">
        <f>D75</f>
        <v>60.105704040404035</v>
      </c>
    </row>
    <row r="80" spans="1:4" ht="15.75" customHeight="1" x14ac:dyDescent="0.35">
      <c r="A80" s="160" t="s">
        <v>75</v>
      </c>
      <c r="B80" s="160"/>
      <c r="C80" s="160"/>
      <c r="D80" s="32">
        <f>(D77+D79)*37.71%</f>
        <v>103.44685507449621</v>
      </c>
    </row>
    <row r="81" spans="1:6" ht="15.75" customHeight="1" x14ac:dyDescent="0.35">
      <c r="A81" s="150" t="s">
        <v>68</v>
      </c>
      <c r="B81" s="150"/>
      <c r="C81" s="150"/>
      <c r="D81" s="55">
        <f>(D76+D80)-5.76</f>
        <v>188.00639899017807</v>
      </c>
    </row>
    <row r="82" spans="1:6" x14ac:dyDescent="0.35">
      <c r="A82" s="12"/>
      <c r="B82" s="12"/>
      <c r="C82" s="12"/>
      <c r="D82" s="12"/>
    </row>
    <row r="83" spans="1:6" x14ac:dyDescent="0.35">
      <c r="A83" s="149" t="s">
        <v>52</v>
      </c>
      <c r="B83" s="149"/>
      <c r="C83" s="149"/>
      <c r="D83" s="149"/>
    </row>
    <row r="84" spans="1:6" x14ac:dyDescent="0.35">
      <c r="A84" s="155" t="s">
        <v>53</v>
      </c>
      <c r="B84" s="155"/>
      <c r="C84" s="155"/>
      <c r="D84" s="155"/>
    </row>
    <row r="85" spans="1:6" x14ac:dyDescent="0.35">
      <c r="A85" s="70" t="s">
        <v>20</v>
      </c>
      <c r="B85" s="150" t="s">
        <v>54</v>
      </c>
      <c r="C85" s="150"/>
      <c r="D85" s="70" t="s">
        <v>14</v>
      </c>
      <c r="F85" s="7"/>
    </row>
    <row r="86" spans="1:6" x14ac:dyDescent="0.35">
      <c r="A86" s="14" t="s">
        <v>1</v>
      </c>
      <c r="B86" s="151" t="s">
        <v>92</v>
      </c>
      <c r="C86" s="151"/>
      <c r="D86" s="28"/>
    </row>
    <row r="87" spans="1:6" x14ac:dyDescent="0.35">
      <c r="A87" s="14" t="s">
        <v>3</v>
      </c>
      <c r="B87" s="151" t="s">
        <v>93</v>
      </c>
      <c r="C87" s="151"/>
      <c r="D87" s="29">
        <f>(D33+D69+D81)/30*29.1991/12</f>
        <v>223.74644733959454</v>
      </c>
    </row>
    <row r="88" spans="1:6" x14ac:dyDescent="0.35">
      <c r="A88" s="14" t="s">
        <v>5</v>
      </c>
      <c r="B88" s="151" t="s">
        <v>94</v>
      </c>
      <c r="C88" s="151"/>
      <c r="D88" s="26"/>
    </row>
    <row r="89" spans="1:6" x14ac:dyDescent="0.35">
      <c r="A89" s="14" t="s">
        <v>7</v>
      </c>
      <c r="B89" s="151" t="s">
        <v>95</v>
      </c>
      <c r="C89" s="151"/>
      <c r="D89" s="26"/>
    </row>
    <row r="90" spans="1:6" x14ac:dyDescent="0.35">
      <c r="A90" s="14" t="s">
        <v>15</v>
      </c>
      <c r="B90" s="151" t="s">
        <v>96</v>
      </c>
      <c r="C90" s="151"/>
      <c r="D90" s="26"/>
    </row>
    <row r="91" spans="1:6" x14ac:dyDescent="0.35">
      <c r="A91" s="14" t="s">
        <v>16</v>
      </c>
      <c r="B91" s="151" t="s">
        <v>97</v>
      </c>
      <c r="C91" s="151"/>
      <c r="D91" s="14"/>
    </row>
    <row r="92" spans="1:6" ht="15.75" customHeight="1" x14ac:dyDescent="0.35">
      <c r="A92" s="150" t="s">
        <v>72</v>
      </c>
      <c r="B92" s="150"/>
      <c r="C92" s="150"/>
      <c r="D92" s="27">
        <f>SUM(D86:D91)</f>
        <v>223.74644733959454</v>
      </c>
    </row>
    <row r="93" spans="1:6" x14ac:dyDescent="0.35">
      <c r="A93" s="12"/>
      <c r="B93" s="12"/>
      <c r="C93" s="12"/>
      <c r="D93" s="12"/>
    </row>
    <row r="94" spans="1:6" x14ac:dyDescent="0.35">
      <c r="A94" s="149" t="s">
        <v>55</v>
      </c>
      <c r="B94" s="149"/>
      <c r="C94" s="149"/>
      <c r="D94" s="149"/>
    </row>
    <row r="95" spans="1:6" x14ac:dyDescent="0.35">
      <c r="A95" s="70" t="s">
        <v>21</v>
      </c>
      <c r="B95" s="150" t="s">
        <v>56</v>
      </c>
      <c r="C95" s="150"/>
      <c r="D95" s="70" t="s">
        <v>14</v>
      </c>
    </row>
    <row r="96" spans="1:6" x14ac:dyDescent="0.35">
      <c r="A96" s="14" t="s">
        <v>1</v>
      </c>
      <c r="B96" s="151" t="s">
        <v>98</v>
      </c>
      <c r="C96" s="151"/>
      <c r="D96" s="24"/>
    </row>
    <row r="97" spans="1:4" ht="15.75" customHeight="1" x14ac:dyDescent="0.35">
      <c r="A97" s="150" t="s">
        <v>68</v>
      </c>
      <c r="B97" s="150"/>
      <c r="C97" s="150"/>
      <c r="D97" s="25">
        <v>0</v>
      </c>
    </row>
    <row r="98" spans="1:4" x14ac:dyDescent="0.35">
      <c r="A98" s="12"/>
      <c r="B98" s="12"/>
      <c r="C98" s="12"/>
      <c r="D98" s="12"/>
    </row>
    <row r="99" spans="1:4" x14ac:dyDescent="0.35">
      <c r="A99" s="149" t="s">
        <v>57</v>
      </c>
      <c r="B99" s="149"/>
      <c r="C99" s="149"/>
      <c r="D99" s="149"/>
    </row>
    <row r="100" spans="1:4" x14ac:dyDescent="0.35">
      <c r="A100" s="70">
        <v>4</v>
      </c>
      <c r="B100" s="162" t="s">
        <v>58</v>
      </c>
      <c r="C100" s="162"/>
      <c r="D100" s="70" t="s">
        <v>14</v>
      </c>
    </row>
    <row r="101" spans="1:4" x14ac:dyDescent="0.35">
      <c r="A101" s="14" t="s">
        <v>20</v>
      </c>
      <c r="B101" s="151" t="s">
        <v>99</v>
      </c>
      <c r="C101" s="151"/>
      <c r="D101" s="26">
        <f>D92</f>
        <v>223.74644733959454</v>
      </c>
    </row>
    <row r="102" spans="1:4" x14ac:dyDescent="0.35">
      <c r="A102" s="14" t="s">
        <v>21</v>
      </c>
      <c r="B102" s="151" t="s">
        <v>100</v>
      </c>
      <c r="C102" s="151"/>
      <c r="D102" s="26"/>
    </row>
    <row r="103" spans="1:4" ht="15.75" customHeight="1" x14ac:dyDescent="0.35">
      <c r="A103" s="150" t="s">
        <v>68</v>
      </c>
      <c r="B103" s="150"/>
      <c r="C103" s="150"/>
      <c r="D103" s="27">
        <f>SUM(D101:D102)</f>
        <v>223.74644733959454</v>
      </c>
    </row>
    <row r="104" spans="1:4" x14ac:dyDescent="0.35">
      <c r="A104" s="12"/>
      <c r="B104" s="12"/>
      <c r="C104" s="12"/>
      <c r="D104" s="12"/>
    </row>
    <row r="105" spans="1:4" x14ac:dyDescent="0.35">
      <c r="A105" s="149" t="s">
        <v>61</v>
      </c>
      <c r="B105" s="149"/>
      <c r="C105" s="149"/>
      <c r="D105" s="149"/>
    </row>
    <row r="106" spans="1:4" x14ac:dyDescent="0.35">
      <c r="A106" s="70">
        <v>5</v>
      </c>
      <c r="B106" s="150" t="s">
        <v>76</v>
      </c>
      <c r="C106" s="150"/>
      <c r="D106" s="70" t="s">
        <v>14</v>
      </c>
    </row>
    <row r="107" spans="1:4" x14ac:dyDescent="0.35">
      <c r="A107" s="14" t="s">
        <v>1</v>
      </c>
      <c r="B107" s="156" t="s">
        <v>77</v>
      </c>
      <c r="C107" s="156"/>
      <c r="D107" s="23">
        <f>Uniforme!O8</f>
        <v>129.98122222222221</v>
      </c>
    </row>
    <row r="108" spans="1:4" x14ac:dyDescent="0.35">
      <c r="A108" s="14" t="s">
        <v>3</v>
      </c>
      <c r="B108" s="151" t="s">
        <v>101</v>
      </c>
      <c r="C108" s="151"/>
      <c r="D108" s="24"/>
    </row>
    <row r="109" spans="1:4" x14ac:dyDescent="0.35">
      <c r="A109" s="14" t="s">
        <v>5</v>
      </c>
      <c r="B109" s="151" t="s">
        <v>102</v>
      </c>
      <c r="C109" s="151"/>
      <c r="D109" s="24"/>
    </row>
    <row r="110" spans="1:4" x14ac:dyDescent="0.35">
      <c r="A110" s="14" t="s">
        <v>7</v>
      </c>
      <c r="B110" s="151" t="s">
        <v>78</v>
      </c>
      <c r="C110" s="151"/>
      <c r="D110" s="24"/>
    </row>
    <row r="111" spans="1:4" ht="16.5" customHeight="1" x14ac:dyDescent="0.35">
      <c r="A111" s="150" t="s">
        <v>72</v>
      </c>
      <c r="B111" s="150"/>
      <c r="C111" s="150"/>
      <c r="D111" s="25">
        <f>SUM(D107:D110)</f>
        <v>129.98122222222221</v>
      </c>
    </row>
    <row r="112" spans="1:4" x14ac:dyDescent="0.35">
      <c r="A112" s="12"/>
      <c r="B112" s="12"/>
      <c r="C112" s="12"/>
      <c r="D112" s="12"/>
    </row>
    <row r="113" spans="1:5" x14ac:dyDescent="0.35">
      <c r="A113" s="12"/>
      <c r="B113" s="12"/>
      <c r="C113" s="12"/>
      <c r="D113" s="12"/>
    </row>
    <row r="114" spans="1:5" x14ac:dyDescent="0.35">
      <c r="A114" s="147" t="s">
        <v>103</v>
      </c>
      <c r="B114" s="147"/>
      <c r="C114" s="147"/>
      <c r="D114" s="147"/>
    </row>
    <row r="115" spans="1:5" x14ac:dyDescent="0.35">
      <c r="A115" s="41"/>
      <c r="B115" s="40"/>
      <c r="C115" s="42"/>
      <c r="D115" s="43"/>
    </row>
    <row r="116" spans="1:5" x14ac:dyDescent="0.35">
      <c r="A116" s="70">
        <v>6</v>
      </c>
      <c r="B116" s="44" t="s">
        <v>104</v>
      </c>
      <c r="C116" s="70" t="s">
        <v>34</v>
      </c>
      <c r="D116" s="70" t="s">
        <v>14</v>
      </c>
    </row>
    <row r="117" spans="1:5" x14ac:dyDescent="0.35">
      <c r="A117" s="70" t="s">
        <v>1</v>
      </c>
      <c r="B117" s="45" t="s">
        <v>105</v>
      </c>
      <c r="C117" s="46">
        <v>0.06</v>
      </c>
      <c r="D117" s="126">
        <f>(D33+D69+D81+D103+D111)*C117</f>
        <v>186.73983233433182</v>
      </c>
    </row>
    <row r="118" spans="1:5" x14ac:dyDescent="0.35">
      <c r="A118" s="70" t="s">
        <v>3</v>
      </c>
      <c r="B118" s="45" t="s">
        <v>106</v>
      </c>
      <c r="C118" s="9">
        <v>6.7900000000000002E-2</v>
      </c>
      <c r="D118" s="126">
        <f>(D33+D69+D81+D103+D111)*C118</f>
        <v>211.32724359168552</v>
      </c>
    </row>
    <row r="119" spans="1:5" x14ac:dyDescent="0.35">
      <c r="A119" s="70" t="s">
        <v>5</v>
      </c>
      <c r="B119" s="45" t="s">
        <v>107</v>
      </c>
      <c r="C119" s="14" t="s">
        <v>108</v>
      </c>
      <c r="D119" s="29"/>
    </row>
    <row r="120" spans="1:5" x14ac:dyDescent="0.35">
      <c r="A120" s="70"/>
      <c r="B120" s="45" t="s">
        <v>109</v>
      </c>
      <c r="C120" s="9">
        <v>6.4999999999999997E-3</v>
      </c>
      <c r="D120" s="126">
        <f>C120*D135</f>
        <v>20.230148502885946</v>
      </c>
    </row>
    <row r="121" spans="1:5" x14ac:dyDescent="0.35">
      <c r="A121" s="70"/>
      <c r="B121" s="45" t="s">
        <v>110</v>
      </c>
      <c r="C121" s="9">
        <v>0.03</v>
      </c>
      <c r="D121" s="126">
        <f>C121*D135</f>
        <v>93.369916167165911</v>
      </c>
    </row>
    <row r="122" spans="1:5" x14ac:dyDescent="0.35">
      <c r="A122" s="70"/>
      <c r="B122" s="45" t="s">
        <v>111</v>
      </c>
      <c r="C122" s="14">
        <v>0</v>
      </c>
      <c r="D122" s="126"/>
    </row>
    <row r="123" spans="1:5" x14ac:dyDescent="0.35">
      <c r="A123" s="45"/>
      <c r="B123" s="51" t="s">
        <v>120</v>
      </c>
      <c r="C123" s="52">
        <v>0.05</v>
      </c>
      <c r="D123" s="126">
        <f>C123*D135</f>
        <v>155.61652694527652</v>
      </c>
    </row>
    <row r="124" spans="1:5" x14ac:dyDescent="0.35">
      <c r="A124" s="47"/>
      <c r="B124" s="70" t="s">
        <v>112</v>
      </c>
      <c r="C124" s="48">
        <f>C123+C121+C120</f>
        <v>8.6500000000000007E-2</v>
      </c>
      <c r="D124" s="126">
        <f>C124*D135</f>
        <v>269.21659161532841</v>
      </c>
      <c r="E124" s="13"/>
    </row>
    <row r="125" spans="1:5" x14ac:dyDescent="0.35">
      <c r="A125" s="150" t="s">
        <v>113</v>
      </c>
      <c r="B125" s="150"/>
      <c r="C125" s="150"/>
      <c r="D125" s="49">
        <f>(D117+D118+D124)</f>
        <v>667.28366754134572</v>
      </c>
      <c r="E125" s="13"/>
    </row>
    <row r="126" spans="1:5" x14ac:dyDescent="0.35">
      <c r="A126" s="12"/>
      <c r="B126" s="12"/>
      <c r="C126" s="12"/>
      <c r="D126" s="12"/>
    </row>
    <row r="127" spans="1:5" x14ac:dyDescent="0.35">
      <c r="A127" s="12"/>
      <c r="B127" s="12"/>
      <c r="C127" s="12"/>
      <c r="D127" s="12"/>
    </row>
    <row r="128" spans="1:5" x14ac:dyDescent="0.35">
      <c r="A128" s="149" t="s">
        <v>79</v>
      </c>
      <c r="B128" s="149"/>
      <c r="C128" s="149"/>
      <c r="D128" s="149"/>
    </row>
    <row r="129" spans="1:7" x14ac:dyDescent="0.35">
      <c r="A129" s="70"/>
      <c r="B129" s="150" t="s">
        <v>59</v>
      </c>
      <c r="C129" s="150"/>
      <c r="D129" s="70" t="s">
        <v>14</v>
      </c>
    </row>
    <row r="130" spans="1:7" x14ac:dyDescent="0.35">
      <c r="A130" s="73" t="s">
        <v>1</v>
      </c>
      <c r="B130" s="151" t="s">
        <v>215</v>
      </c>
      <c r="C130" s="151"/>
      <c r="D130" s="22">
        <f>D33</f>
        <v>1258.0263636363636</v>
      </c>
    </row>
    <row r="131" spans="1:7" x14ac:dyDescent="0.35">
      <c r="A131" s="73" t="s">
        <v>3</v>
      </c>
      <c r="B131" s="151" t="s">
        <v>60</v>
      </c>
      <c r="C131" s="151"/>
      <c r="D131" s="22">
        <f>D69</f>
        <v>1312.5701067171717</v>
      </c>
    </row>
    <row r="132" spans="1:7" x14ac:dyDescent="0.35">
      <c r="A132" s="73" t="s">
        <v>5</v>
      </c>
      <c r="B132" s="151" t="s">
        <v>46</v>
      </c>
      <c r="C132" s="151"/>
      <c r="D132" s="22">
        <f>D81</f>
        <v>188.00639899017807</v>
      </c>
    </row>
    <row r="133" spans="1:7" x14ac:dyDescent="0.35">
      <c r="A133" s="73" t="s">
        <v>7</v>
      </c>
      <c r="B133" s="157" t="s">
        <v>52</v>
      </c>
      <c r="C133" s="157"/>
      <c r="D133" s="22">
        <f>D103</f>
        <v>223.74644733959454</v>
      </c>
    </row>
    <row r="134" spans="1:7" x14ac:dyDescent="0.35">
      <c r="A134" s="73" t="s">
        <v>15</v>
      </c>
      <c r="B134" s="151" t="s">
        <v>61</v>
      </c>
      <c r="C134" s="151"/>
      <c r="D134" s="22">
        <f>D111</f>
        <v>129.98122222222221</v>
      </c>
    </row>
    <row r="135" spans="1:7" ht="15.75" customHeight="1" x14ac:dyDescent="0.35">
      <c r="A135" s="150" t="s">
        <v>62</v>
      </c>
      <c r="B135" s="150"/>
      <c r="C135" s="150"/>
      <c r="D135" s="132">
        <f>SUM(D130:D134)</f>
        <v>3112.3305389055304</v>
      </c>
    </row>
    <row r="136" spans="1:7" x14ac:dyDescent="0.35">
      <c r="A136" s="73" t="s">
        <v>16</v>
      </c>
      <c r="B136" s="157" t="s">
        <v>114</v>
      </c>
      <c r="C136" s="157"/>
      <c r="D136" s="22">
        <f>D125</f>
        <v>667.28366754134572</v>
      </c>
    </row>
    <row r="137" spans="1:7" ht="16.5" customHeight="1" x14ac:dyDescent="0.35">
      <c r="A137" s="171" t="s">
        <v>140</v>
      </c>
      <c r="B137" s="171"/>
      <c r="C137" s="171"/>
      <c r="D137" s="56">
        <f>D135+D136</f>
        <v>3779.6142064468759</v>
      </c>
    </row>
    <row r="138" spans="1:7" x14ac:dyDescent="0.35">
      <c r="C138" s="2"/>
    </row>
    <row r="140" spans="1:7" x14ac:dyDescent="0.35">
      <c r="A140" s="167" t="s">
        <v>138</v>
      </c>
      <c r="B140" s="167"/>
      <c r="C140" s="167"/>
      <c r="D140" s="167"/>
      <c r="E140" s="167"/>
      <c r="F140" s="167"/>
      <c r="G140" s="167"/>
    </row>
    <row r="141" spans="1:7" x14ac:dyDescent="0.35">
      <c r="A141" s="61"/>
      <c r="B141" s="61"/>
      <c r="C141" s="62"/>
      <c r="D141" s="63"/>
      <c r="E141" s="64"/>
      <c r="F141" s="12"/>
      <c r="G141" s="12"/>
    </row>
    <row r="142" spans="1:7" ht="31" x14ac:dyDescent="0.35">
      <c r="A142" s="150" t="s">
        <v>123</v>
      </c>
      <c r="B142" s="150"/>
      <c r="C142" s="150" t="s">
        <v>124</v>
      </c>
      <c r="D142" s="150" t="s">
        <v>125</v>
      </c>
      <c r="E142" s="70" t="s">
        <v>126</v>
      </c>
      <c r="F142" s="168" t="s">
        <v>127</v>
      </c>
      <c r="G142" s="70" t="s">
        <v>128</v>
      </c>
    </row>
    <row r="143" spans="1:7" x14ac:dyDescent="0.35">
      <c r="A143" s="150"/>
      <c r="B143" s="150"/>
      <c r="C143" s="150"/>
      <c r="D143" s="150"/>
      <c r="E143" s="70" t="s">
        <v>129</v>
      </c>
      <c r="F143" s="169"/>
      <c r="G143" s="70" t="s">
        <v>130</v>
      </c>
    </row>
    <row r="144" spans="1:7" x14ac:dyDescent="0.35">
      <c r="A144" s="70" t="s">
        <v>131</v>
      </c>
      <c r="B144" s="69" t="s">
        <v>168</v>
      </c>
      <c r="C144" s="65">
        <f>D137</f>
        <v>3779.6142064468759</v>
      </c>
      <c r="D144" s="14">
        <v>1</v>
      </c>
      <c r="E144" s="65">
        <f>C144*D144</f>
        <v>3779.6142064468759</v>
      </c>
      <c r="F144" s="83">
        <f>D16</f>
        <v>9</v>
      </c>
      <c r="G144" s="65">
        <f>(C144*D144*F144)</f>
        <v>34016.52785802188</v>
      </c>
    </row>
    <row r="145" spans="1:7" x14ac:dyDescent="0.35">
      <c r="A145" s="61"/>
      <c r="B145" s="61"/>
      <c r="C145" s="62"/>
      <c r="D145" s="63"/>
      <c r="E145" s="64"/>
      <c r="F145" s="12"/>
      <c r="G145" s="12"/>
    </row>
    <row r="146" spans="1:7" x14ac:dyDescent="0.35">
      <c r="A146" s="61"/>
      <c r="B146" s="61"/>
      <c r="C146" s="62"/>
      <c r="D146" s="63"/>
      <c r="E146" s="64"/>
      <c r="F146" s="12"/>
      <c r="G146" s="12"/>
    </row>
    <row r="147" spans="1:7" x14ac:dyDescent="0.35">
      <c r="A147" s="170" t="s">
        <v>139</v>
      </c>
      <c r="B147" s="170"/>
      <c r="C147" s="170"/>
      <c r="D147" s="63"/>
      <c r="E147" s="64"/>
      <c r="F147" s="12"/>
      <c r="G147" s="12"/>
    </row>
    <row r="149" spans="1:7" x14ac:dyDescent="0.35">
      <c r="A149" s="163" t="s">
        <v>132</v>
      </c>
      <c r="B149" s="164"/>
      <c r="C149" s="165"/>
    </row>
    <row r="150" spans="1:7" x14ac:dyDescent="0.35">
      <c r="A150" s="45"/>
      <c r="B150" s="44" t="s">
        <v>133</v>
      </c>
      <c r="C150" s="70" t="s">
        <v>134</v>
      </c>
    </row>
    <row r="151" spans="1:7" x14ac:dyDescent="0.35">
      <c r="A151" s="70" t="s">
        <v>1</v>
      </c>
      <c r="B151" s="45" t="s">
        <v>135</v>
      </c>
      <c r="C151" s="66">
        <f>E144</f>
        <v>3779.6142064468759</v>
      </c>
    </row>
    <row r="152" spans="1:7" x14ac:dyDescent="0.35">
      <c r="A152" s="70" t="s">
        <v>3</v>
      </c>
      <c r="B152" s="45" t="s">
        <v>122</v>
      </c>
      <c r="C152" s="65">
        <f>G144</f>
        <v>34016.52785802188</v>
      </c>
    </row>
    <row r="153" spans="1:7" ht="31" x14ac:dyDescent="0.35">
      <c r="A153" s="70" t="s">
        <v>5</v>
      </c>
      <c r="B153" s="45" t="s">
        <v>136</v>
      </c>
      <c r="C153" s="68">
        <f>G144*12</f>
        <v>408198.33429626259</v>
      </c>
      <c r="D153" s="67"/>
    </row>
    <row r="154" spans="1:7" x14ac:dyDescent="0.35">
      <c r="A154" s="166" t="s">
        <v>137</v>
      </c>
      <c r="B154" s="166"/>
    </row>
  </sheetData>
  <mergeCells count="109">
    <mergeCell ref="A149:C149"/>
    <mergeCell ref="A154:B154"/>
    <mergeCell ref="A140:G140"/>
    <mergeCell ref="A142:B143"/>
    <mergeCell ref="C142:C143"/>
    <mergeCell ref="D142:D143"/>
    <mergeCell ref="F142:F143"/>
    <mergeCell ref="A147:C147"/>
    <mergeCell ref="B133:C133"/>
    <mergeCell ref="B134:C134"/>
    <mergeCell ref="A135:C135"/>
    <mergeCell ref="B136:C136"/>
    <mergeCell ref="A137:C137"/>
    <mergeCell ref="A125:C125"/>
    <mergeCell ref="A128:D128"/>
    <mergeCell ref="B129:C129"/>
    <mergeCell ref="B130:C130"/>
    <mergeCell ref="B131:C131"/>
    <mergeCell ref="B132:C132"/>
    <mergeCell ref="B107:C107"/>
    <mergeCell ref="B108:C108"/>
    <mergeCell ref="B109:C109"/>
    <mergeCell ref="B110:C110"/>
    <mergeCell ref="A111:C111"/>
    <mergeCell ref="A114:D114"/>
    <mergeCell ref="B100:C100"/>
    <mergeCell ref="B101:C101"/>
    <mergeCell ref="B102:C102"/>
    <mergeCell ref="A103:C103"/>
    <mergeCell ref="A105:D105"/>
    <mergeCell ref="B106:C106"/>
    <mergeCell ref="A92:C92"/>
    <mergeCell ref="A94:D94"/>
    <mergeCell ref="B95:C95"/>
    <mergeCell ref="B96:C96"/>
    <mergeCell ref="A97:C97"/>
    <mergeCell ref="A99:D99"/>
    <mergeCell ref="B86:C86"/>
    <mergeCell ref="B87:C87"/>
    <mergeCell ref="B88:C88"/>
    <mergeCell ref="B89:C89"/>
    <mergeCell ref="B90:C90"/>
    <mergeCell ref="B91:C91"/>
    <mergeCell ref="B79:C79"/>
    <mergeCell ref="A80:C80"/>
    <mergeCell ref="A81:C81"/>
    <mergeCell ref="A83:D83"/>
    <mergeCell ref="A84:D84"/>
    <mergeCell ref="B85:C85"/>
    <mergeCell ref="B73:C73"/>
    <mergeCell ref="B74:C74"/>
    <mergeCell ref="B75:C75"/>
    <mergeCell ref="A76:C76"/>
    <mergeCell ref="B77:C77"/>
    <mergeCell ref="B78:C78"/>
    <mergeCell ref="B66:C66"/>
    <mergeCell ref="B67:C67"/>
    <mergeCell ref="B68:C68"/>
    <mergeCell ref="A69:C69"/>
    <mergeCell ref="A71:D71"/>
    <mergeCell ref="B72:C72"/>
    <mergeCell ref="B59:C59"/>
    <mergeCell ref="B60:C60"/>
    <mergeCell ref="B61:C61"/>
    <mergeCell ref="A62:C62"/>
    <mergeCell ref="A64:D64"/>
    <mergeCell ref="B65:C65"/>
    <mergeCell ref="A43:D43"/>
    <mergeCell ref="A52:B52"/>
    <mergeCell ref="A54:B54"/>
    <mergeCell ref="A56:D56"/>
    <mergeCell ref="B57:C57"/>
    <mergeCell ref="B58:C58"/>
    <mergeCell ref="A36:D36"/>
    <mergeCell ref="B37:C37"/>
    <mergeCell ref="B38:C38"/>
    <mergeCell ref="B39:C39"/>
    <mergeCell ref="B40:C40"/>
    <mergeCell ref="A41:C41"/>
    <mergeCell ref="B29:C29"/>
    <mergeCell ref="B30:C30"/>
    <mergeCell ref="B31:C31"/>
    <mergeCell ref="B32:C32"/>
    <mergeCell ref="A33:C33"/>
    <mergeCell ref="A35:D35"/>
    <mergeCell ref="B22:C22"/>
    <mergeCell ref="B23:C23"/>
    <mergeCell ref="A25:D25"/>
    <mergeCell ref="B26:C26"/>
    <mergeCell ref="B27:C27"/>
    <mergeCell ref="B28:C28"/>
    <mergeCell ref="A16:B16"/>
    <mergeCell ref="A17:C17"/>
    <mergeCell ref="A18:D18"/>
    <mergeCell ref="B19:C19"/>
    <mergeCell ref="B20:C20"/>
    <mergeCell ref="B21:C21"/>
    <mergeCell ref="C9:D9"/>
    <mergeCell ref="C10:D10"/>
    <mergeCell ref="C11:D11"/>
    <mergeCell ref="C12:D12"/>
    <mergeCell ref="A14:D14"/>
    <mergeCell ref="A15:B15"/>
    <mergeCell ref="A1:D1"/>
    <mergeCell ref="A2:D2"/>
    <mergeCell ref="A4:D4"/>
    <mergeCell ref="A5:D5"/>
    <mergeCell ref="A6:D6"/>
    <mergeCell ref="A8:D8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54"/>
  <sheetViews>
    <sheetView topLeftCell="A112" workbookViewId="0">
      <selection activeCell="F127" sqref="F127"/>
    </sheetView>
  </sheetViews>
  <sheetFormatPr defaultColWidth="9.1796875" defaultRowHeight="15.5" x14ac:dyDescent="0.35"/>
  <cols>
    <col min="1" max="1" width="3.81640625" style="1" bestFit="1" customWidth="1"/>
    <col min="2" max="2" width="70.453125" style="1" bestFit="1" customWidth="1"/>
    <col min="3" max="3" width="22.1796875" style="1" bestFit="1" customWidth="1"/>
    <col min="4" max="4" width="21.453125" style="1" bestFit="1" customWidth="1"/>
    <col min="5" max="5" width="35.7265625" style="1" bestFit="1" customWidth="1"/>
    <col min="6" max="6" width="12" style="1" customWidth="1"/>
    <col min="7" max="7" width="15.1796875" style="1" customWidth="1"/>
    <col min="8" max="16384" width="9.1796875" style="1"/>
  </cols>
  <sheetData>
    <row r="1" spans="1:4" x14ac:dyDescent="0.35">
      <c r="A1" s="144" t="s">
        <v>87</v>
      </c>
      <c r="B1" s="144"/>
      <c r="C1" s="144"/>
      <c r="D1" s="144"/>
    </row>
    <row r="2" spans="1:4" x14ac:dyDescent="0.35">
      <c r="A2" s="145" t="s">
        <v>80</v>
      </c>
      <c r="B2" s="145"/>
      <c r="C2" s="145"/>
      <c r="D2" s="145"/>
    </row>
    <row r="3" spans="1:4" x14ac:dyDescent="0.35">
      <c r="A3" s="10"/>
      <c r="B3" s="10"/>
      <c r="C3" s="10"/>
      <c r="D3" s="19"/>
    </row>
    <row r="4" spans="1:4" x14ac:dyDescent="0.35">
      <c r="A4" s="146" t="s">
        <v>90</v>
      </c>
      <c r="B4" s="146"/>
      <c r="C4" s="146"/>
      <c r="D4" s="146"/>
    </row>
    <row r="5" spans="1:4" ht="15.75" customHeight="1" x14ac:dyDescent="0.35">
      <c r="A5" s="146" t="s">
        <v>212</v>
      </c>
      <c r="B5" s="146"/>
      <c r="C5" s="146"/>
      <c r="D5" s="146"/>
    </row>
    <row r="6" spans="1:4" ht="15.75" customHeight="1" x14ac:dyDescent="0.35">
      <c r="A6" s="146" t="s">
        <v>86</v>
      </c>
      <c r="B6" s="146"/>
      <c r="C6" s="146"/>
      <c r="D6" s="146"/>
    </row>
    <row r="7" spans="1:4" x14ac:dyDescent="0.35">
      <c r="A7" s="3"/>
      <c r="B7" s="3"/>
      <c r="C7" s="11"/>
      <c r="D7" s="12"/>
    </row>
    <row r="8" spans="1:4" x14ac:dyDescent="0.35">
      <c r="A8" s="147" t="s">
        <v>0</v>
      </c>
      <c r="B8" s="147"/>
      <c r="C8" s="147"/>
      <c r="D8" s="147"/>
    </row>
    <row r="9" spans="1:4" x14ac:dyDescent="0.35">
      <c r="A9" s="39" t="s">
        <v>1</v>
      </c>
      <c r="B9" s="40" t="s">
        <v>2</v>
      </c>
      <c r="C9" s="138" t="s">
        <v>85</v>
      </c>
      <c r="D9" s="138"/>
    </row>
    <row r="10" spans="1:4" x14ac:dyDescent="0.35">
      <c r="A10" s="39" t="s">
        <v>3</v>
      </c>
      <c r="B10" s="40" t="s">
        <v>4</v>
      </c>
      <c r="C10" s="139" t="s">
        <v>164</v>
      </c>
      <c r="D10" s="139"/>
    </row>
    <row r="11" spans="1:4" x14ac:dyDescent="0.35">
      <c r="A11" s="39" t="s">
        <v>5</v>
      </c>
      <c r="B11" s="40" t="s">
        <v>6</v>
      </c>
      <c r="C11" s="140" t="s">
        <v>81</v>
      </c>
      <c r="D11" s="140"/>
    </row>
    <row r="12" spans="1:4" x14ac:dyDescent="0.35">
      <c r="A12" s="39" t="s">
        <v>7</v>
      </c>
      <c r="B12" s="40" t="s">
        <v>8</v>
      </c>
      <c r="C12" s="141">
        <v>12</v>
      </c>
      <c r="D12" s="141"/>
    </row>
    <row r="13" spans="1:4" x14ac:dyDescent="0.35">
      <c r="A13" s="20"/>
      <c r="B13" s="4"/>
      <c r="C13" s="5"/>
      <c r="D13" s="12"/>
    </row>
    <row r="14" spans="1:4" x14ac:dyDescent="0.35">
      <c r="A14" s="142" t="s">
        <v>25</v>
      </c>
      <c r="B14" s="142"/>
      <c r="C14" s="142"/>
      <c r="D14" s="142"/>
    </row>
    <row r="15" spans="1:4" ht="31.5" customHeight="1" x14ac:dyDescent="0.35">
      <c r="A15" s="143" t="s">
        <v>82</v>
      </c>
      <c r="B15" s="143"/>
      <c r="C15" s="6" t="s">
        <v>26</v>
      </c>
      <c r="D15" s="72" t="s">
        <v>117</v>
      </c>
    </row>
    <row r="16" spans="1:4" x14ac:dyDescent="0.35">
      <c r="A16" s="152" t="s">
        <v>88</v>
      </c>
      <c r="B16" s="152"/>
      <c r="C16" s="71" t="s">
        <v>83</v>
      </c>
      <c r="D16" s="60">
        <v>1</v>
      </c>
    </row>
    <row r="17" spans="1:5" x14ac:dyDescent="0.35">
      <c r="A17" s="153"/>
      <c r="B17" s="153"/>
      <c r="C17" s="153"/>
      <c r="D17" s="12"/>
    </row>
    <row r="18" spans="1:5" x14ac:dyDescent="0.35">
      <c r="A18" s="147" t="s">
        <v>9</v>
      </c>
      <c r="B18" s="147"/>
      <c r="C18" s="147"/>
      <c r="D18" s="147"/>
    </row>
    <row r="19" spans="1:5" x14ac:dyDescent="0.35">
      <c r="A19" s="33">
        <v>1</v>
      </c>
      <c r="B19" s="148" t="s">
        <v>10</v>
      </c>
      <c r="C19" s="148"/>
      <c r="D19" s="34" t="s">
        <v>88</v>
      </c>
    </row>
    <row r="20" spans="1:5" x14ac:dyDescent="0.35">
      <c r="A20" s="33">
        <v>2</v>
      </c>
      <c r="B20" s="148" t="s">
        <v>27</v>
      </c>
      <c r="C20" s="148"/>
      <c r="D20" s="35" t="s">
        <v>89</v>
      </c>
    </row>
    <row r="21" spans="1:5" ht="39" customHeight="1" x14ac:dyDescent="0.35">
      <c r="A21" s="33">
        <v>3</v>
      </c>
      <c r="B21" s="154" t="s">
        <v>214</v>
      </c>
      <c r="C21" s="154"/>
      <c r="D21" s="36">
        <f>(1354.69/220)*200</f>
        <v>1231.5363636363636</v>
      </c>
      <c r="E21" s="108" t="s">
        <v>213</v>
      </c>
    </row>
    <row r="22" spans="1:5" x14ac:dyDescent="0.35">
      <c r="A22" s="33">
        <v>4</v>
      </c>
      <c r="B22" s="148" t="s">
        <v>11</v>
      </c>
      <c r="C22" s="148"/>
      <c r="D22" s="37" t="str">
        <f>C11</f>
        <v>SEEAC/MT</v>
      </c>
    </row>
    <row r="23" spans="1:5" x14ac:dyDescent="0.35">
      <c r="A23" s="33">
        <v>5</v>
      </c>
      <c r="B23" s="148" t="s">
        <v>12</v>
      </c>
      <c r="C23" s="148"/>
      <c r="D23" s="38">
        <v>43831</v>
      </c>
    </row>
    <row r="24" spans="1:5" x14ac:dyDescent="0.35">
      <c r="A24" s="12"/>
      <c r="B24" s="12"/>
      <c r="C24" s="12"/>
      <c r="D24" s="12"/>
    </row>
    <row r="25" spans="1:5" x14ac:dyDescent="0.35">
      <c r="A25" s="149" t="s">
        <v>23</v>
      </c>
      <c r="B25" s="149"/>
      <c r="C25" s="149"/>
      <c r="D25" s="149"/>
    </row>
    <row r="26" spans="1:5" x14ac:dyDescent="0.35">
      <c r="A26" s="70">
        <v>1</v>
      </c>
      <c r="B26" s="150" t="s">
        <v>13</v>
      </c>
      <c r="C26" s="150"/>
      <c r="D26" s="70" t="s">
        <v>14</v>
      </c>
    </row>
    <row r="27" spans="1:5" x14ac:dyDescent="0.35">
      <c r="A27" s="14" t="s">
        <v>1</v>
      </c>
      <c r="B27" s="151" t="s">
        <v>119</v>
      </c>
      <c r="C27" s="151"/>
      <c r="D27" s="24">
        <f>(D21/220)*220</f>
        <v>1231.5363636363636</v>
      </c>
    </row>
    <row r="28" spans="1:5" x14ac:dyDescent="0.35">
      <c r="A28" s="14" t="s">
        <v>3</v>
      </c>
      <c r="B28" s="151" t="s">
        <v>64</v>
      </c>
      <c r="C28" s="151"/>
      <c r="D28" s="24"/>
    </row>
    <row r="29" spans="1:5" x14ac:dyDescent="0.35">
      <c r="A29" s="14" t="s">
        <v>5</v>
      </c>
      <c r="B29" s="151" t="s">
        <v>65</v>
      </c>
      <c r="C29" s="151"/>
      <c r="D29" s="24"/>
    </row>
    <row r="30" spans="1:5" x14ac:dyDescent="0.35">
      <c r="A30" s="14" t="s">
        <v>7</v>
      </c>
      <c r="B30" s="151" t="s">
        <v>66</v>
      </c>
      <c r="C30" s="151"/>
      <c r="D30" s="24"/>
    </row>
    <row r="31" spans="1:5" x14ac:dyDescent="0.35">
      <c r="A31" s="14" t="s">
        <v>15</v>
      </c>
      <c r="B31" s="151" t="s">
        <v>67</v>
      </c>
      <c r="C31" s="151"/>
      <c r="D31" s="24"/>
    </row>
    <row r="32" spans="1:5" x14ac:dyDescent="0.35">
      <c r="A32" s="14" t="s">
        <v>16</v>
      </c>
      <c r="B32" s="158" t="s">
        <v>91</v>
      </c>
      <c r="C32" s="158"/>
      <c r="D32" s="24">
        <v>26.49</v>
      </c>
    </row>
    <row r="33" spans="1:4" x14ac:dyDescent="0.35">
      <c r="A33" s="150" t="s">
        <v>68</v>
      </c>
      <c r="B33" s="150"/>
      <c r="C33" s="150"/>
      <c r="D33" s="25">
        <f>SUM(D27:D32)</f>
        <v>1258.0263636363636</v>
      </c>
    </row>
    <row r="34" spans="1:4" x14ac:dyDescent="0.35">
      <c r="A34" s="12"/>
      <c r="B34" s="12"/>
      <c r="C34" s="12"/>
      <c r="D34" s="12"/>
    </row>
    <row r="35" spans="1:4" x14ac:dyDescent="0.35">
      <c r="A35" s="149" t="s">
        <v>60</v>
      </c>
      <c r="B35" s="149"/>
      <c r="C35" s="149"/>
      <c r="D35" s="149"/>
    </row>
    <row r="36" spans="1:4" x14ac:dyDescent="0.35">
      <c r="A36" s="155" t="s">
        <v>28</v>
      </c>
      <c r="B36" s="155"/>
      <c r="C36" s="155"/>
      <c r="D36" s="155"/>
    </row>
    <row r="37" spans="1:4" x14ac:dyDescent="0.35">
      <c r="A37" s="70" t="s">
        <v>29</v>
      </c>
      <c r="B37" s="156" t="s">
        <v>30</v>
      </c>
      <c r="C37" s="156"/>
      <c r="D37" s="70" t="s">
        <v>14</v>
      </c>
    </row>
    <row r="38" spans="1:4" x14ac:dyDescent="0.35">
      <c r="A38" s="14" t="s">
        <v>1</v>
      </c>
      <c r="B38" s="151" t="s">
        <v>24</v>
      </c>
      <c r="C38" s="151"/>
      <c r="D38" s="24">
        <f>D33/12</f>
        <v>104.8355303030303</v>
      </c>
    </row>
    <row r="39" spans="1:4" x14ac:dyDescent="0.35">
      <c r="A39" s="14" t="s">
        <v>3</v>
      </c>
      <c r="B39" s="157" t="s">
        <v>69</v>
      </c>
      <c r="C39" s="157"/>
      <c r="D39" s="24">
        <f>D33/12</f>
        <v>104.8355303030303</v>
      </c>
    </row>
    <row r="40" spans="1:4" x14ac:dyDescent="0.35">
      <c r="A40" s="14" t="s">
        <v>5</v>
      </c>
      <c r="B40" s="151" t="s">
        <v>70</v>
      </c>
      <c r="C40" s="151"/>
      <c r="D40" s="24">
        <f>D39/3</f>
        <v>34.945176767676763</v>
      </c>
    </row>
    <row r="41" spans="1:4" x14ac:dyDescent="0.35">
      <c r="A41" s="150" t="s">
        <v>68</v>
      </c>
      <c r="B41" s="150"/>
      <c r="C41" s="150"/>
      <c r="D41" s="25">
        <f>SUM(D38:D40)</f>
        <v>244.61623737373736</v>
      </c>
    </row>
    <row r="42" spans="1:4" x14ac:dyDescent="0.35">
      <c r="A42" s="12"/>
      <c r="B42" s="12"/>
      <c r="C42" s="12"/>
      <c r="D42" s="12"/>
    </row>
    <row r="43" spans="1:4" ht="32.25" customHeight="1" x14ac:dyDescent="0.35">
      <c r="A43" s="159" t="s">
        <v>31</v>
      </c>
      <c r="B43" s="159"/>
      <c r="C43" s="159"/>
      <c r="D43" s="159"/>
    </row>
    <row r="44" spans="1:4" x14ac:dyDescent="0.35">
      <c r="A44" s="70" t="s">
        <v>32</v>
      </c>
      <c r="B44" s="70" t="s">
        <v>33</v>
      </c>
      <c r="C44" s="70" t="s">
        <v>34</v>
      </c>
      <c r="D44" s="70" t="s">
        <v>14</v>
      </c>
    </row>
    <row r="45" spans="1:4" x14ac:dyDescent="0.35">
      <c r="A45" s="14" t="s">
        <v>1</v>
      </c>
      <c r="B45" s="8" t="s">
        <v>35</v>
      </c>
      <c r="C45" s="9">
        <v>0.2</v>
      </c>
      <c r="D45" s="24">
        <f>(D33+D41)*C45</f>
        <v>300.52852020202016</v>
      </c>
    </row>
    <row r="46" spans="1:4" x14ac:dyDescent="0.35">
      <c r="A46" s="14" t="s">
        <v>3</v>
      </c>
      <c r="B46" s="8" t="s">
        <v>36</v>
      </c>
      <c r="C46" s="9">
        <v>2.5000000000000001E-2</v>
      </c>
      <c r="D46" s="24">
        <f>(D33+D41)*C46</f>
        <v>37.56606502525252</v>
      </c>
    </row>
    <row r="47" spans="1:4" x14ac:dyDescent="0.35">
      <c r="A47" s="14" t="s">
        <v>5</v>
      </c>
      <c r="B47" s="58" t="s">
        <v>118</v>
      </c>
      <c r="C47" s="59">
        <v>0.02</v>
      </c>
      <c r="D47" s="24">
        <f>(D33+D41)*C47</f>
        <v>30.052852020202018</v>
      </c>
    </row>
    <row r="48" spans="1:4" x14ac:dyDescent="0.35">
      <c r="A48" s="14" t="s">
        <v>7</v>
      </c>
      <c r="B48" s="8" t="s">
        <v>37</v>
      </c>
      <c r="C48" s="9">
        <v>1.4999999999999999E-2</v>
      </c>
      <c r="D48" s="24">
        <f>(D33+D41)*C48</f>
        <v>22.539639015151511</v>
      </c>
    </row>
    <row r="49" spans="1:4" x14ac:dyDescent="0.35">
      <c r="A49" s="14" t="s">
        <v>15</v>
      </c>
      <c r="B49" s="8" t="s">
        <v>38</v>
      </c>
      <c r="C49" s="9">
        <v>0.01</v>
      </c>
      <c r="D49" s="24">
        <f>(D33+D41)*C49</f>
        <v>15.026426010101009</v>
      </c>
    </row>
    <row r="50" spans="1:4" x14ac:dyDescent="0.35">
      <c r="A50" s="14" t="s">
        <v>16</v>
      </c>
      <c r="B50" s="8" t="s">
        <v>39</v>
      </c>
      <c r="C50" s="9">
        <v>6.0000000000000001E-3</v>
      </c>
      <c r="D50" s="125">
        <f>(D33+D41)*C50</f>
        <v>9.0158556060606045</v>
      </c>
    </row>
    <row r="51" spans="1:4" x14ac:dyDescent="0.35">
      <c r="A51" s="14" t="s">
        <v>17</v>
      </c>
      <c r="B51" s="8" t="s">
        <v>40</v>
      </c>
      <c r="C51" s="9">
        <v>2E-3</v>
      </c>
      <c r="D51" s="24">
        <f>(D33+D41)*C51</f>
        <v>3.0052852020202017</v>
      </c>
    </row>
    <row r="52" spans="1:4" x14ac:dyDescent="0.35">
      <c r="A52" s="160" t="s">
        <v>71</v>
      </c>
      <c r="B52" s="160"/>
      <c r="C52" s="53">
        <f>SUM(C45:C51)</f>
        <v>0.27800000000000002</v>
      </c>
      <c r="D52" s="54">
        <f>(D33+D41)*C52</f>
        <v>417.7346430808081</v>
      </c>
    </row>
    <row r="53" spans="1:4" x14ac:dyDescent="0.35">
      <c r="A53" s="14" t="s">
        <v>18</v>
      </c>
      <c r="B53" s="8" t="s">
        <v>41</v>
      </c>
      <c r="C53" s="9">
        <v>0.08</v>
      </c>
      <c r="D53" s="24">
        <f>(D33+D41)*C53</f>
        <v>120.21140808080807</v>
      </c>
    </row>
    <row r="54" spans="1:4" x14ac:dyDescent="0.35">
      <c r="A54" s="150" t="s">
        <v>72</v>
      </c>
      <c r="B54" s="150"/>
      <c r="C54" s="9">
        <f>SUM(C52:C53)</f>
        <v>0.35800000000000004</v>
      </c>
      <c r="D54" s="25">
        <f>SUM(D52:D53)</f>
        <v>537.9460511616162</v>
      </c>
    </row>
    <row r="55" spans="1:4" x14ac:dyDescent="0.35">
      <c r="A55" s="12"/>
      <c r="B55" s="12"/>
      <c r="C55" s="12"/>
      <c r="D55" s="12"/>
    </row>
    <row r="56" spans="1:4" x14ac:dyDescent="0.35">
      <c r="A56" s="149" t="s">
        <v>42</v>
      </c>
      <c r="B56" s="149"/>
      <c r="C56" s="149"/>
      <c r="D56" s="149"/>
    </row>
    <row r="57" spans="1:4" x14ac:dyDescent="0.35">
      <c r="A57" s="70" t="s">
        <v>43</v>
      </c>
      <c r="B57" s="150" t="s">
        <v>19</v>
      </c>
      <c r="C57" s="150"/>
      <c r="D57" s="70" t="s">
        <v>14</v>
      </c>
    </row>
    <row r="58" spans="1:4" x14ac:dyDescent="0.35">
      <c r="A58" s="14" t="s">
        <v>1</v>
      </c>
      <c r="B58" s="151" t="s">
        <v>166</v>
      </c>
      <c r="C58" s="151"/>
      <c r="D58" s="24">
        <f>(3.5*2*22)-(D21*6%)</f>
        <v>80.107818181818189</v>
      </c>
    </row>
    <row r="59" spans="1:4" x14ac:dyDescent="0.35">
      <c r="A59" s="14" t="s">
        <v>3</v>
      </c>
      <c r="B59" s="151" t="s">
        <v>115</v>
      </c>
      <c r="C59" s="151"/>
      <c r="D59" s="24">
        <f>(15*22)-(15*22*5%)</f>
        <v>313.5</v>
      </c>
    </row>
    <row r="60" spans="1:4" x14ac:dyDescent="0.35">
      <c r="A60" s="14" t="s">
        <v>5</v>
      </c>
      <c r="B60" s="151" t="s">
        <v>116</v>
      </c>
      <c r="C60" s="151"/>
      <c r="D60" s="24">
        <v>110</v>
      </c>
    </row>
    <row r="61" spans="1:4" x14ac:dyDescent="0.35">
      <c r="A61" s="14" t="s">
        <v>7</v>
      </c>
      <c r="B61" s="151" t="s">
        <v>63</v>
      </c>
      <c r="C61" s="151"/>
      <c r="D61" s="24"/>
    </row>
    <row r="62" spans="1:4" x14ac:dyDescent="0.35">
      <c r="A62" s="150" t="s">
        <v>68</v>
      </c>
      <c r="B62" s="150"/>
      <c r="C62" s="150"/>
      <c r="D62" s="25">
        <f>SUM(D58:D61)</f>
        <v>503.60781818181817</v>
      </c>
    </row>
    <row r="63" spans="1:4" x14ac:dyDescent="0.35">
      <c r="A63" s="12"/>
      <c r="B63" s="12"/>
      <c r="C63" s="12"/>
      <c r="D63" s="12"/>
    </row>
    <row r="64" spans="1:4" x14ac:dyDescent="0.35">
      <c r="A64" s="149" t="s">
        <v>44</v>
      </c>
      <c r="B64" s="149"/>
      <c r="C64" s="149"/>
      <c r="D64" s="149"/>
    </row>
    <row r="65" spans="1:4" x14ac:dyDescent="0.35">
      <c r="A65" s="70">
        <v>2</v>
      </c>
      <c r="B65" s="150" t="s">
        <v>45</v>
      </c>
      <c r="C65" s="150"/>
      <c r="D65" s="70" t="s">
        <v>14</v>
      </c>
    </row>
    <row r="66" spans="1:4" x14ac:dyDescent="0.35">
      <c r="A66" s="14" t="s">
        <v>29</v>
      </c>
      <c r="B66" s="151" t="s">
        <v>30</v>
      </c>
      <c r="C66" s="151"/>
      <c r="D66" s="26">
        <f>D41</f>
        <v>244.61623737373736</v>
      </c>
    </row>
    <row r="67" spans="1:4" x14ac:dyDescent="0.35">
      <c r="A67" s="14" t="s">
        <v>32</v>
      </c>
      <c r="B67" s="151" t="s">
        <v>33</v>
      </c>
      <c r="C67" s="151"/>
      <c r="D67" s="26">
        <f>D54</f>
        <v>537.9460511616162</v>
      </c>
    </row>
    <row r="68" spans="1:4" x14ac:dyDescent="0.35">
      <c r="A68" s="14" t="s">
        <v>43</v>
      </c>
      <c r="B68" s="151" t="s">
        <v>19</v>
      </c>
      <c r="C68" s="151"/>
      <c r="D68" s="26">
        <f>D62</f>
        <v>503.60781818181817</v>
      </c>
    </row>
    <row r="69" spans="1:4" ht="15.75" customHeight="1" x14ac:dyDescent="0.35">
      <c r="A69" s="150" t="s">
        <v>68</v>
      </c>
      <c r="B69" s="150"/>
      <c r="C69" s="150"/>
      <c r="D69" s="27">
        <f>SUM(D66:D68)</f>
        <v>1286.1701067171716</v>
      </c>
    </row>
    <row r="70" spans="1:4" x14ac:dyDescent="0.35">
      <c r="A70" s="21"/>
      <c r="B70" s="12"/>
      <c r="C70" s="12"/>
      <c r="D70" s="12"/>
    </row>
    <row r="71" spans="1:4" x14ac:dyDescent="0.35">
      <c r="A71" s="149" t="s">
        <v>46</v>
      </c>
      <c r="B71" s="149"/>
      <c r="C71" s="149"/>
      <c r="D71" s="149"/>
    </row>
    <row r="72" spans="1:4" x14ac:dyDescent="0.35">
      <c r="A72" s="70">
        <v>3</v>
      </c>
      <c r="B72" s="150" t="s">
        <v>22</v>
      </c>
      <c r="C72" s="150"/>
      <c r="D72" s="70" t="s">
        <v>14</v>
      </c>
    </row>
    <row r="73" spans="1:4" x14ac:dyDescent="0.35">
      <c r="A73" s="57" t="s">
        <v>1</v>
      </c>
      <c r="B73" s="157" t="s">
        <v>47</v>
      </c>
      <c r="C73" s="157"/>
      <c r="D73" s="30">
        <f>(D33+D69-D52)/12</f>
        <v>177.20515227272725</v>
      </c>
    </row>
    <row r="74" spans="1:4" x14ac:dyDescent="0.35">
      <c r="A74" s="57" t="s">
        <v>3</v>
      </c>
      <c r="B74" s="157" t="s">
        <v>48</v>
      </c>
      <c r="C74" s="157"/>
      <c r="D74" s="31">
        <f>D73*8%</f>
        <v>14.176412181818179</v>
      </c>
    </row>
    <row r="75" spans="1:4" x14ac:dyDescent="0.35">
      <c r="A75" s="57" t="s">
        <v>5</v>
      </c>
      <c r="B75" s="157" t="s">
        <v>49</v>
      </c>
      <c r="C75" s="157"/>
      <c r="D75" s="31">
        <f>(D53*50%)</f>
        <v>60.105704040404035</v>
      </c>
    </row>
    <row r="76" spans="1:4" ht="15.75" customHeight="1" x14ac:dyDescent="0.35">
      <c r="A76" s="161" t="s">
        <v>73</v>
      </c>
      <c r="B76" s="161"/>
      <c r="C76" s="161"/>
      <c r="D76" s="32">
        <f>(D73+D75)*37.71%</f>
        <v>89.489923915681814</v>
      </c>
    </row>
    <row r="77" spans="1:4" x14ac:dyDescent="0.35">
      <c r="A77" s="57" t="s">
        <v>7</v>
      </c>
      <c r="B77" s="157" t="s">
        <v>74</v>
      </c>
      <c r="C77" s="157"/>
      <c r="D77" s="31">
        <f>(D33+D69)/12</f>
        <v>212.01637252946125</v>
      </c>
    </row>
    <row r="78" spans="1:4" ht="31.5" customHeight="1" x14ac:dyDescent="0.35">
      <c r="A78" s="14" t="s">
        <v>15</v>
      </c>
      <c r="B78" s="151" t="s">
        <v>50</v>
      </c>
      <c r="C78" s="151"/>
      <c r="D78" s="30">
        <f>(D77*C54)</f>
        <v>75.901861365547134</v>
      </c>
    </row>
    <row r="79" spans="1:4" x14ac:dyDescent="0.35">
      <c r="A79" s="14" t="s">
        <v>16</v>
      </c>
      <c r="B79" s="151" t="s">
        <v>51</v>
      </c>
      <c r="C79" s="151"/>
      <c r="D79" s="30">
        <f>D75</f>
        <v>60.105704040404035</v>
      </c>
    </row>
    <row r="80" spans="1:4" ht="15.75" customHeight="1" x14ac:dyDescent="0.35">
      <c r="A80" s="160" t="s">
        <v>75</v>
      </c>
      <c r="B80" s="160"/>
      <c r="C80" s="160"/>
      <c r="D80" s="32">
        <f>(D77+D79)*37.71%</f>
        <v>102.61723507449619</v>
      </c>
    </row>
    <row r="81" spans="1:6" ht="15.75" customHeight="1" x14ac:dyDescent="0.35">
      <c r="A81" s="150" t="s">
        <v>68</v>
      </c>
      <c r="B81" s="150"/>
      <c r="C81" s="150"/>
      <c r="D81" s="55">
        <f>(D76+D80)-5.76</f>
        <v>186.347158990178</v>
      </c>
    </row>
    <row r="82" spans="1:6" x14ac:dyDescent="0.35">
      <c r="A82" s="12"/>
      <c r="B82" s="12"/>
      <c r="C82" s="12"/>
      <c r="D82" s="12"/>
    </row>
    <row r="83" spans="1:6" x14ac:dyDescent="0.35">
      <c r="A83" s="149" t="s">
        <v>52</v>
      </c>
      <c r="B83" s="149"/>
      <c r="C83" s="149"/>
      <c r="D83" s="149"/>
    </row>
    <row r="84" spans="1:6" x14ac:dyDescent="0.35">
      <c r="A84" s="155" t="s">
        <v>53</v>
      </c>
      <c r="B84" s="155"/>
      <c r="C84" s="155"/>
      <c r="D84" s="155"/>
    </row>
    <row r="85" spans="1:6" x14ac:dyDescent="0.35">
      <c r="A85" s="70" t="s">
        <v>20</v>
      </c>
      <c r="B85" s="150" t="s">
        <v>54</v>
      </c>
      <c r="C85" s="150"/>
      <c r="D85" s="70" t="s">
        <v>14</v>
      </c>
      <c r="F85" s="7"/>
    </row>
    <row r="86" spans="1:6" x14ac:dyDescent="0.35">
      <c r="A86" s="14" t="s">
        <v>1</v>
      </c>
      <c r="B86" s="151" t="s">
        <v>92</v>
      </c>
      <c r="C86" s="151"/>
      <c r="D86" s="28"/>
    </row>
    <row r="87" spans="1:6" x14ac:dyDescent="0.35">
      <c r="A87" s="14" t="s">
        <v>3</v>
      </c>
      <c r="B87" s="151" t="s">
        <v>93</v>
      </c>
      <c r="C87" s="151"/>
      <c r="D87" s="29">
        <f>(D33+D69+D81)/30*29.1991/12</f>
        <v>221.47060135436115</v>
      </c>
    </row>
    <row r="88" spans="1:6" x14ac:dyDescent="0.35">
      <c r="A88" s="14" t="s">
        <v>5</v>
      </c>
      <c r="B88" s="151" t="s">
        <v>94</v>
      </c>
      <c r="C88" s="151"/>
      <c r="D88" s="26"/>
    </row>
    <row r="89" spans="1:6" x14ac:dyDescent="0.35">
      <c r="A89" s="14" t="s">
        <v>7</v>
      </c>
      <c r="B89" s="151" t="s">
        <v>95</v>
      </c>
      <c r="C89" s="151"/>
      <c r="D89" s="26"/>
    </row>
    <row r="90" spans="1:6" x14ac:dyDescent="0.35">
      <c r="A90" s="14" t="s">
        <v>15</v>
      </c>
      <c r="B90" s="151" t="s">
        <v>96</v>
      </c>
      <c r="C90" s="151"/>
      <c r="D90" s="26"/>
    </row>
    <row r="91" spans="1:6" x14ac:dyDescent="0.35">
      <c r="A91" s="14" t="s">
        <v>16</v>
      </c>
      <c r="B91" s="151" t="s">
        <v>97</v>
      </c>
      <c r="C91" s="151"/>
      <c r="D91" s="14"/>
    </row>
    <row r="92" spans="1:6" ht="15.75" customHeight="1" x14ac:dyDescent="0.35">
      <c r="A92" s="150" t="s">
        <v>72</v>
      </c>
      <c r="B92" s="150"/>
      <c r="C92" s="150"/>
      <c r="D92" s="27">
        <f>SUM(D86:D91)</f>
        <v>221.47060135436115</v>
      </c>
    </row>
    <row r="93" spans="1:6" x14ac:dyDescent="0.35">
      <c r="A93" s="12"/>
      <c r="B93" s="12"/>
      <c r="C93" s="12"/>
      <c r="D93" s="12"/>
    </row>
    <row r="94" spans="1:6" x14ac:dyDescent="0.35">
      <c r="A94" s="149" t="s">
        <v>55</v>
      </c>
      <c r="B94" s="149"/>
      <c r="C94" s="149"/>
      <c r="D94" s="149"/>
    </row>
    <row r="95" spans="1:6" x14ac:dyDescent="0.35">
      <c r="A95" s="70" t="s">
        <v>21</v>
      </c>
      <c r="B95" s="150" t="s">
        <v>56</v>
      </c>
      <c r="C95" s="150"/>
      <c r="D95" s="70" t="s">
        <v>14</v>
      </c>
    </row>
    <row r="96" spans="1:6" x14ac:dyDescent="0.35">
      <c r="A96" s="14" t="s">
        <v>1</v>
      </c>
      <c r="B96" s="151" t="s">
        <v>98</v>
      </c>
      <c r="C96" s="151"/>
      <c r="D96" s="24"/>
    </row>
    <row r="97" spans="1:4" ht="15.75" customHeight="1" x14ac:dyDescent="0.35">
      <c r="A97" s="150" t="s">
        <v>68</v>
      </c>
      <c r="B97" s="150"/>
      <c r="C97" s="150"/>
      <c r="D97" s="25">
        <v>0</v>
      </c>
    </row>
    <row r="98" spans="1:4" x14ac:dyDescent="0.35">
      <c r="A98" s="12"/>
      <c r="B98" s="12"/>
      <c r="C98" s="12"/>
      <c r="D98" s="12"/>
    </row>
    <row r="99" spans="1:4" x14ac:dyDescent="0.35">
      <c r="A99" s="149" t="s">
        <v>57</v>
      </c>
      <c r="B99" s="149"/>
      <c r="C99" s="149"/>
      <c r="D99" s="149"/>
    </row>
    <row r="100" spans="1:4" x14ac:dyDescent="0.35">
      <c r="A100" s="70">
        <v>4</v>
      </c>
      <c r="B100" s="162" t="s">
        <v>58</v>
      </c>
      <c r="C100" s="162"/>
      <c r="D100" s="70" t="s">
        <v>14</v>
      </c>
    </row>
    <row r="101" spans="1:4" x14ac:dyDescent="0.35">
      <c r="A101" s="14" t="s">
        <v>20</v>
      </c>
      <c r="B101" s="151" t="s">
        <v>99</v>
      </c>
      <c r="C101" s="151"/>
      <c r="D101" s="26">
        <f>D92</f>
        <v>221.47060135436115</v>
      </c>
    </row>
    <row r="102" spans="1:4" x14ac:dyDescent="0.35">
      <c r="A102" s="14" t="s">
        <v>21</v>
      </c>
      <c r="B102" s="151" t="s">
        <v>100</v>
      </c>
      <c r="C102" s="151"/>
      <c r="D102" s="26"/>
    </row>
    <row r="103" spans="1:4" ht="15.75" customHeight="1" x14ac:dyDescent="0.35">
      <c r="A103" s="150" t="s">
        <v>68</v>
      </c>
      <c r="B103" s="150"/>
      <c r="C103" s="150"/>
      <c r="D103" s="27">
        <f>SUM(D101:D102)</f>
        <v>221.47060135436115</v>
      </c>
    </row>
    <row r="104" spans="1:4" x14ac:dyDescent="0.35">
      <c r="A104" s="12"/>
      <c r="B104" s="12"/>
      <c r="C104" s="12"/>
      <c r="D104" s="12"/>
    </row>
    <row r="105" spans="1:4" x14ac:dyDescent="0.35">
      <c r="A105" s="149" t="s">
        <v>61</v>
      </c>
      <c r="B105" s="149"/>
      <c r="C105" s="149"/>
      <c r="D105" s="149"/>
    </row>
    <row r="106" spans="1:4" x14ac:dyDescent="0.35">
      <c r="A106" s="70">
        <v>5</v>
      </c>
      <c r="B106" s="150" t="s">
        <v>76</v>
      </c>
      <c r="C106" s="150"/>
      <c r="D106" s="70" t="s">
        <v>14</v>
      </c>
    </row>
    <row r="107" spans="1:4" x14ac:dyDescent="0.35">
      <c r="A107" s="14" t="s">
        <v>1</v>
      </c>
      <c r="B107" s="156" t="s">
        <v>77</v>
      </c>
      <c r="C107" s="156"/>
      <c r="D107" s="23">
        <f>Uniforme!O8</f>
        <v>129.98122222222221</v>
      </c>
    </row>
    <row r="108" spans="1:4" x14ac:dyDescent="0.35">
      <c r="A108" s="14" t="s">
        <v>3</v>
      </c>
      <c r="B108" s="151" t="s">
        <v>101</v>
      </c>
      <c r="C108" s="151"/>
      <c r="D108" s="24"/>
    </row>
    <row r="109" spans="1:4" x14ac:dyDescent="0.35">
      <c r="A109" s="14" t="s">
        <v>5</v>
      </c>
      <c r="B109" s="151" t="s">
        <v>102</v>
      </c>
      <c r="C109" s="151"/>
      <c r="D109" s="24"/>
    </row>
    <row r="110" spans="1:4" x14ac:dyDescent="0.35">
      <c r="A110" s="14" t="s">
        <v>7</v>
      </c>
      <c r="B110" s="151" t="s">
        <v>78</v>
      </c>
      <c r="C110" s="151"/>
      <c r="D110" s="24"/>
    </row>
    <row r="111" spans="1:4" ht="16.5" customHeight="1" x14ac:dyDescent="0.35">
      <c r="A111" s="150" t="s">
        <v>72</v>
      </c>
      <c r="B111" s="150"/>
      <c r="C111" s="150"/>
      <c r="D111" s="25">
        <f>SUM(D107:D110)</f>
        <v>129.98122222222221</v>
      </c>
    </row>
    <row r="112" spans="1:4" x14ac:dyDescent="0.35">
      <c r="A112" s="12"/>
      <c r="B112" s="12"/>
      <c r="C112" s="12"/>
      <c r="D112" s="12"/>
    </row>
    <row r="113" spans="1:5" x14ac:dyDescent="0.35">
      <c r="A113" s="12"/>
      <c r="B113" s="12"/>
      <c r="C113" s="12"/>
      <c r="D113" s="12"/>
    </row>
    <row r="114" spans="1:5" x14ac:dyDescent="0.35">
      <c r="A114" s="147" t="s">
        <v>103</v>
      </c>
      <c r="B114" s="147"/>
      <c r="C114" s="147"/>
      <c r="D114" s="147"/>
    </row>
    <row r="115" spans="1:5" x14ac:dyDescent="0.35">
      <c r="A115" s="41"/>
      <c r="B115" s="40"/>
      <c r="C115" s="42"/>
      <c r="D115" s="43"/>
    </row>
    <row r="116" spans="1:5" x14ac:dyDescent="0.35">
      <c r="A116" s="70">
        <v>6</v>
      </c>
      <c r="B116" s="44" t="s">
        <v>104</v>
      </c>
      <c r="C116" s="70" t="s">
        <v>34</v>
      </c>
      <c r="D116" s="70" t="s">
        <v>14</v>
      </c>
    </row>
    <row r="117" spans="1:5" x14ac:dyDescent="0.35">
      <c r="A117" s="70" t="s">
        <v>1</v>
      </c>
      <c r="B117" s="45" t="s">
        <v>105</v>
      </c>
      <c r="C117" s="46">
        <v>0.06</v>
      </c>
      <c r="D117" s="126">
        <f>(D33+D69+D81+D103+D111)*C117</f>
        <v>184.91972717521776</v>
      </c>
    </row>
    <row r="118" spans="1:5" x14ac:dyDescent="0.35">
      <c r="A118" s="70" t="s">
        <v>3</v>
      </c>
      <c r="B118" s="45" t="s">
        <v>106</v>
      </c>
      <c r="C118" s="9">
        <v>6.7900000000000002E-2</v>
      </c>
      <c r="D118" s="126">
        <f>(D33+D69+D81+D103+D111)*C118</f>
        <v>209.26749125328811</v>
      </c>
    </row>
    <row r="119" spans="1:5" x14ac:dyDescent="0.35">
      <c r="A119" s="70" t="s">
        <v>5</v>
      </c>
      <c r="B119" s="45" t="s">
        <v>107</v>
      </c>
      <c r="C119" s="14" t="s">
        <v>108</v>
      </c>
      <c r="D119" s="29"/>
    </row>
    <row r="120" spans="1:5" x14ac:dyDescent="0.35">
      <c r="A120" s="70"/>
      <c r="B120" s="45" t="s">
        <v>109</v>
      </c>
      <c r="C120" s="9">
        <v>6.4999999999999997E-3</v>
      </c>
      <c r="D120" s="126">
        <f>C120*D135</f>
        <v>20.032970443981924</v>
      </c>
    </row>
    <row r="121" spans="1:5" x14ac:dyDescent="0.35">
      <c r="A121" s="70"/>
      <c r="B121" s="45" t="s">
        <v>110</v>
      </c>
      <c r="C121" s="9">
        <v>0.03</v>
      </c>
      <c r="D121" s="126">
        <f>C121*D135</f>
        <v>92.459863587608879</v>
      </c>
    </row>
    <row r="122" spans="1:5" x14ac:dyDescent="0.35">
      <c r="A122" s="70"/>
      <c r="B122" s="45" t="s">
        <v>111</v>
      </c>
      <c r="C122" s="14">
        <v>0</v>
      </c>
      <c r="D122" s="126"/>
    </row>
    <row r="123" spans="1:5" x14ac:dyDescent="0.35">
      <c r="A123" s="45"/>
      <c r="B123" s="51" t="s">
        <v>163</v>
      </c>
      <c r="C123" s="52">
        <v>0.04</v>
      </c>
      <c r="D123" s="126">
        <f>C123*D135</f>
        <v>123.27981811681184</v>
      </c>
    </row>
    <row r="124" spans="1:5" x14ac:dyDescent="0.35">
      <c r="A124" s="47"/>
      <c r="B124" s="70" t="s">
        <v>112</v>
      </c>
      <c r="C124" s="48">
        <f>C123+C121+C120</f>
        <v>7.6500000000000012E-2</v>
      </c>
      <c r="D124" s="126">
        <f>C124*D135</f>
        <v>235.77265214840267</v>
      </c>
      <c r="E124" s="13"/>
    </row>
    <row r="125" spans="1:5" x14ac:dyDescent="0.35">
      <c r="A125" s="150" t="s">
        <v>113</v>
      </c>
      <c r="B125" s="150"/>
      <c r="C125" s="150"/>
      <c r="D125" s="49">
        <f>(D117+D118+D124)</f>
        <v>629.95987057690854</v>
      </c>
      <c r="E125" s="13"/>
    </row>
    <row r="126" spans="1:5" x14ac:dyDescent="0.35">
      <c r="A126" s="12"/>
      <c r="B126" s="12"/>
      <c r="C126" s="12"/>
      <c r="D126" s="12"/>
    </row>
    <row r="127" spans="1:5" x14ac:dyDescent="0.35">
      <c r="A127" s="12"/>
      <c r="B127" s="12"/>
      <c r="C127" s="12"/>
      <c r="D127" s="12"/>
    </row>
    <row r="128" spans="1:5" x14ac:dyDescent="0.35">
      <c r="A128" s="149" t="s">
        <v>79</v>
      </c>
      <c r="B128" s="149"/>
      <c r="C128" s="149"/>
      <c r="D128" s="149"/>
    </row>
    <row r="129" spans="1:7" x14ac:dyDescent="0.35">
      <c r="A129" s="70"/>
      <c r="B129" s="150" t="s">
        <v>59</v>
      </c>
      <c r="C129" s="150"/>
      <c r="D129" s="70" t="s">
        <v>14</v>
      </c>
    </row>
    <row r="130" spans="1:7" x14ac:dyDescent="0.35">
      <c r="A130" s="73" t="s">
        <v>1</v>
      </c>
      <c r="B130" s="151" t="s">
        <v>215</v>
      </c>
      <c r="C130" s="151"/>
      <c r="D130" s="22">
        <f>D33</f>
        <v>1258.0263636363636</v>
      </c>
    </row>
    <row r="131" spans="1:7" x14ac:dyDescent="0.35">
      <c r="A131" s="73" t="s">
        <v>3</v>
      </c>
      <c r="B131" s="151" t="s">
        <v>60</v>
      </c>
      <c r="C131" s="151"/>
      <c r="D131" s="22">
        <f>D69</f>
        <v>1286.1701067171716</v>
      </c>
    </row>
    <row r="132" spans="1:7" x14ac:dyDescent="0.35">
      <c r="A132" s="73" t="s">
        <v>5</v>
      </c>
      <c r="B132" s="151" t="s">
        <v>46</v>
      </c>
      <c r="C132" s="151"/>
      <c r="D132" s="22">
        <f>D81</f>
        <v>186.347158990178</v>
      </c>
    </row>
    <row r="133" spans="1:7" x14ac:dyDescent="0.35">
      <c r="A133" s="73" t="s">
        <v>7</v>
      </c>
      <c r="B133" s="157" t="s">
        <v>52</v>
      </c>
      <c r="C133" s="157"/>
      <c r="D133" s="22">
        <f>D103</f>
        <v>221.47060135436115</v>
      </c>
    </row>
    <row r="134" spans="1:7" x14ac:dyDescent="0.35">
      <c r="A134" s="73" t="s">
        <v>15</v>
      </c>
      <c r="B134" s="151" t="s">
        <v>61</v>
      </c>
      <c r="C134" s="151"/>
      <c r="D134" s="22">
        <f>D111</f>
        <v>129.98122222222221</v>
      </c>
    </row>
    <row r="135" spans="1:7" ht="15.75" customHeight="1" x14ac:dyDescent="0.35">
      <c r="A135" s="150" t="s">
        <v>62</v>
      </c>
      <c r="B135" s="150"/>
      <c r="C135" s="150"/>
      <c r="D135" s="132">
        <f>SUM(D130:D134)</f>
        <v>3081.995452920296</v>
      </c>
    </row>
    <row r="136" spans="1:7" x14ac:dyDescent="0.35">
      <c r="A136" s="73" t="s">
        <v>16</v>
      </c>
      <c r="B136" s="157" t="s">
        <v>114</v>
      </c>
      <c r="C136" s="157"/>
      <c r="D136" s="22">
        <f>D125</f>
        <v>629.95987057690854</v>
      </c>
    </row>
    <row r="137" spans="1:7" ht="16.5" customHeight="1" x14ac:dyDescent="0.35">
      <c r="A137" s="171" t="s">
        <v>140</v>
      </c>
      <c r="B137" s="171"/>
      <c r="C137" s="171"/>
      <c r="D137" s="56">
        <f>D135+D136</f>
        <v>3711.9553234972045</v>
      </c>
    </row>
    <row r="138" spans="1:7" x14ac:dyDescent="0.35">
      <c r="C138" s="2"/>
    </row>
    <row r="140" spans="1:7" x14ac:dyDescent="0.35">
      <c r="A140" s="167" t="s">
        <v>138</v>
      </c>
      <c r="B140" s="167"/>
      <c r="C140" s="167"/>
      <c r="D140" s="167"/>
      <c r="E140" s="167"/>
      <c r="F140" s="167"/>
      <c r="G140" s="167"/>
    </row>
    <row r="141" spans="1:7" x14ac:dyDescent="0.35">
      <c r="A141" s="61"/>
      <c r="B141" s="61"/>
      <c r="C141" s="62"/>
      <c r="D141" s="63"/>
      <c r="E141" s="64"/>
      <c r="F141" s="12"/>
      <c r="G141" s="12"/>
    </row>
    <row r="142" spans="1:7" ht="31" x14ac:dyDescent="0.35">
      <c r="A142" s="150" t="s">
        <v>123</v>
      </c>
      <c r="B142" s="150"/>
      <c r="C142" s="150" t="s">
        <v>124</v>
      </c>
      <c r="D142" s="150" t="s">
        <v>125</v>
      </c>
      <c r="E142" s="70" t="s">
        <v>126</v>
      </c>
      <c r="F142" s="168" t="s">
        <v>127</v>
      </c>
      <c r="G142" s="70" t="s">
        <v>128</v>
      </c>
    </row>
    <row r="143" spans="1:7" x14ac:dyDescent="0.35">
      <c r="A143" s="150"/>
      <c r="B143" s="150"/>
      <c r="C143" s="150"/>
      <c r="D143" s="150"/>
      <c r="E143" s="70" t="s">
        <v>129</v>
      </c>
      <c r="F143" s="169"/>
      <c r="G143" s="70" t="s">
        <v>130</v>
      </c>
    </row>
    <row r="144" spans="1:7" x14ac:dyDescent="0.35">
      <c r="A144" s="70" t="s">
        <v>131</v>
      </c>
      <c r="B144" s="69" t="s">
        <v>141</v>
      </c>
      <c r="C144" s="65">
        <f>D137</f>
        <v>3711.9553234972045</v>
      </c>
      <c r="D144" s="14">
        <v>1</v>
      </c>
      <c r="E144" s="65">
        <f>C144*D144</f>
        <v>3711.9553234972045</v>
      </c>
      <c r="F144" s="83">
        <f>D16</f>
        <v>1</v>
      </c>
      <c r="G144" s="65">
        <f>(C144*D144*F144)</f>
        <v>3711.9553234972045</v>
      </c>
    </row>
    <row r="145" spans="1:7" x14ac:dyDescent="0.35">
      <c r="A145" s="61"/>
      <c r="B145" s="61"/>
      <c r="C145" s="62"/>
      <c r="D145" s="63"/>
      <c r="E145" s="64"/>
      <c r="F145" s="12"/>
      <c r="G145" s="12"/>
    </row>
    <row r="146" spans="1:7" x14ac:dyDescent="0.35">
      <c r="A146" s="61"/>
      <c r="B146" s="61"/>
      <c r="C146" s="62"/>
      <c r="D146" s="63"/>
      <c r="E146" s="64"/>
      <c r="F146" s="12"/>
      <c r="G146" s="12"/>
    </row>
    <row r="147" spans="1:7" x14ac:dyDescent="0.35">
      <c r="A147" s="170" t="s">
        <v>139</v>
      </c>
      <c r="B147" s="170"/>
      <c r="C147" s="170"/>
      <c r="D147" s="63"/>
      <c r="E147" s="64"/>
      <c r="F147" s="12"/>
      <c r="G147" s="12"/>
    </row>
    <row r="149" spans="1:7" x14ac:dyDescent="0.35">
      <c r="A149" s="163" t="s">
        <v>132</v>
      </c>
      <c r="B149" s="164"/>
      <c r="C149" s="165"/>
    </row>
    <row r="150" spans="1:7" x14ac:dyDescent="0.35">
      <c r="A150" s="45"/>
      <c r="B150" s="44" t="s">
        <v>133</v>
      </c>
      <c r="C150" s="70" t="s">
        <v>134</v>
      </c>
    </row>
    <row r="151" spans="1:7" x14ac:dyDescent="0.35">
      <c r="A151" s="70" t="s">
        <v>1</v>
      </c>
      <c r="B151" s="45" t="s">
        <v>135</v>
      </c>
      <c r="C151" s="66">
        <f>E144</f>
        <v>3711.9553234972045</v>
      </c>
    </row>
    <row r="152" spans="1:7" x14ac:dyDescent="0.35">
      <c r="A152" s="70" t="s">
        <v>3</v>
      </c>
      <c r="B152" s="45" t="s">
        <v>122</v>
      </c>
      <c r="C152" s="65">
        <f>G144</f>
        <v>3711.9553234972045</v>
      </c>
    </row>
    <row r="153" spans="1:7" ht="31" x14ac:dyDescent="0.35">
      <c r="A153" s="70" t="s">
        <v>5</v>
      </c>
      <c r="B153" s="45" t="s">
        <v>136</v>
      </c>
      <c r="C153" s="68">
        <f>G144*12</f>
        <v>44543.463881966454</v>
      </c>
      <c r="D153" s="67"/>
    </row>
    <row r="154" spans="1:7" x14ac:dyDescent="0.35">
      <c r="A154" s="166" t="s">
        <v>137</v>
      </c>
      <c r="B154" s="166"/>
    </row>
  </sheetData>
  <mergeCells count="109">
    <mergeCell ref="A149:C149"/>
    <mergeCell ref="A154:B154"/>
    <mergeCell ref="A140:G140"/>
    <mergeCell ref="A142:B143"/>
    <mergeCell ref="C142:C143"/>
    <mergeCell ref="D142:D143"/>
    <mergeCell ref="F142:F143"/>
    <mergeCell ref="A147:C147"/>
    <mergeCell ref="B133:C133"/>
    <mergeCell ref="B134:C134"/>
    <mergeCell ref="A135:C135"/>
    <mergeCell ref="B136:C136"/>
    <mergeCell ref="A137:C137"/>
    <mergeCell ref="A125:C125"/>
    <mergeCell ref="A128:D128"/>
    <mergeCell ref="B129:C129"/>
    <mergeCell ref="B130:C130"/>
    <mergeCell ref="B131:C131"/>
    <mergeCell ref="B132:C132"/>
    <mergeCell ref="B107:C107"/>
    <mergeCell ref="B108:C108"/>
    <mergeCell ref="B109:C109"/>
    <mergeCell ref="B110:C110"/>
    <mergeCell ref="A111:C111"/>
    <mergeCell ref="A114:D114"/>
    <mergeCell ref="B100:C100"/>
    <mergeCell ref="B101:C101"/>
    <mergeCell ref="B102:C102"/>
    <mergeCell ref="A103:C103"/>
    <mergeCell ref="A105:D105"/>
    <mergeCell ref="B106:C106"/>
    <mergeCell ref="A92:C92"/>
    <mergeCell ref="A94:D94"/>
    <mergeCell ref="B95:C95"/>
    <mergeCell ref="B96:C96"/>
    <mergeCell ref="A97:C97"/>
    <mergeCell ref="A99:D99"/>
    <mergeCell ref="B86:C86"/>
    <mergeCell ref="B87:C87"/>
    <mergeCell ref="B88:C88"/>
    <mergeCell ref="B89:C89"/>
    <mergeCell ref="B90:C90"/>
    <mergeCell ref="B91:C91"/>
    <mergeCell ref="B79:C79"/>
    <mergeCell ref="A80:C80"/>
    <mergeCell ref="A81:C81"/>
    <mergeCell ref="A83:D83"/>
    <mergeCell ref="A84:D84"/>
    <mergeCell ref="B85:C85"/>
    <mergeCell ref="B73:C73"/>
    <mergeCell ref="B74:C74"/>
    <mergeCell ref="B75:C75"/>
    <mergeCell ref="A76:C76"/>
    <mergeCell ref="B77:C77"/>
    <mergeCell ref="B78:C78"/>
    <mergeCell ref="B66:C66"/>
    <mergeCell ref="B67:C67"/>
    <mergeCell ref="B68:C68"/>
    <mergeCell ref="A69:C69"/>
    <mergeCell ref="A71:D71"/>
    <mergeCell ref="B72:C72"/>
    <mergeCell ref="B59:C59"/>
    <mergeCell ref="B60:C60"/>
    <mergeCell ref="B61:C61"/>
    <mergeCell ref="A62:C62"/>
    <mergeCell ref="A64:D64"/>
    <mergeCell ref="B65:C65"/>
    <mergeCell ref="A43:D43"/>
    <mergeCell ref="A52:B52"/>
    <mergeCell ref="A54:B54"/>
    <mergeCell ref="A56:D56"/>
    <mergeCell ref="B57:C57"/>
    <mergeCell ref="B58:C58"/>
    <mergeCell ref="A36:D36"/>
    <mergeCell ref="B37:C37"/>
    <mergeCell ref="B38:C38"/>
    <mergeCell ref="B39:C39"/>
    <mergeCell ref="B40:C40"/>
    <mergeCell ref="A41:C41"/>
    <mergeCell ref="B29:C29"/>
    <mergeCell ref="B30:C30"/>
    <mergeCell ref="B31:C31"/>
    <mergeCell ref="B32:C32"/>
    <mergeCell ref="A33:C33"/>
    <mergeCell ref="A35:D35"/>
    <mergeCell ref="B22:C22"/>
    <mergeCell ref="B23:C23"/>
    <mergeCell ref="A25:D25"/>
    <mergeCell ref="B26:C26"/>
    <mergeCell ref="B27:C27"/>
    <mergeCell ref="B28:C28"/>
    <mergeCell ref="A16:B16"/>
    <mergeCell ref="A17:C17"/>
    <mergeCell ref="A18:D18"/>
    <mergeCell ref="B19:C19"/>
    <mergeCell ref="B20:C20"/>
    <mergeCell ref="B21:C21"/>
    <mergeCell ref="C9:D9"/>
    <mergeCell ref="C10:D10"/>
    <mergeCell ref="C11:D11"/>
    <mergeCell ref="C12:D12"/>
    <mergeCell ref="A14:D14"/>
    <mergeCell ref="A15:B15"/>
    <mergeCell ref="A1:D1"/>
    <mergeCell ref="A2:D2"/>
    <mergeCell ref="A4:D4"/>
    <mergeCell ref="A5:D5"/>
    <mergeCell ref="A6:D6"/>
    <mergeCell ref="A8:D8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54"/>
  <sheetViews>
    <sheetView topLeftCell="A115" workbookViewId="0">
      <selection activeCell="F129" sqref="F129"/>
    </sheetView>
  </sheetViews>
  <sheetFormatPr defaultColWidth="9.1796875" defaultRowHeight="15.5" x14ac:dyDescent="0.35"/>
  <cols>
    <col min="1" max="1" width="3.81640625" style="1" bestFit="1" customWidth="1"/>
    <col min="2" max="2" width="70.453125" style="1" bestFit="1" customWidth="1"/>
    <col min="3" max="3" width="22.1796875" style="1" bestFit="1" customWidth="1"/>
    <col min="4" max="4" width="21.453125" style="1" bestFit="1" customWidth="1"/>
    <col min="5" max="5" width="35.7265625" style="1" bestFit="1" customWidth="1"/>
    <col min="6" max="6" width="12" style="1" customWidth="1"/>
    <col min="7" max="7" width="15.1796875" style="1" customWidth="1"/>
    <col min="8" max="16384" width="9.1796875" style="1"/>
  </cols>
  <sheetData>
    <row r="1" spans="1:4" x14ac:dyDescent="0.35">
      <c r="A1" s="144" t="s">
        <v>87</v>
      </c>
      <c r="B1" s="144"/>
      <c r="C1" s="144"/>
      <c r="D1" s="144"/>
    </row>
    <row r="2" spans="1:4" x14ac:dyDescent="0.35">
      <c r="A2" s="145" t="s">
        <v>80</v>
      </c>
      <c r="B2" s="145"/>
      <c r="C2" s="145"/>
      <c r="D2" s="145"/>
    </row>
    <row r="3" spans="1:4" x14ac:dyDescent="0.35">
      <c r="A3" s="10"/>
      <c r="B3" s="10"/>
      <c r="C3" s="10"/>
      <c r="D3" s="19"/>
    </row>
    <row r="4" spans="1:4" x14ac:dyDescent="0.35">
      <c r="A4" s="146" t="s">
        <v>90</v>
      </c>
      <c r="B4" s="146"/>
      <c r="C4" s="146"/>
      <c r="D4" s="146"/>
    </row>
    <row r="5" spans="1:4" ht="15.75" customHeight="1" x14ac:dyDescent="0.35">
      <c r="A5" s="146" t="s">
        <v>212</v>
      </c>
      <c r="B5" s="146"/>
      <c r="C5" s="146"/>
      <c r="D5" s="146"/>
    </row>
    <row r="6" spans="1:4" ht="15.75" customHeight="1" x14ac:dyDescent="0.35">
      <c r="A6" s="146" t="s">
        <v>86</v>
      </c>
      <c r="B6" s="146"/>
      <c r="C6" s="146"/>
      <c r="D6" s="146"/>
    </row>
    <row r="7" spans="1:4" x14ac:dyDescent="0.35">
      <c r="A7" s="3"/>
      <c r="B7" s="3"/>
      <c r="C7" s="11"/>
      <c r="D7" s="12"/>
    </row>
    <row r="8" spans="1:4" x14ac:dyDescent="0.35">
      <c r="A8" s="147" t="s">
        <v>0</v>
      </c>
      <c r="B8" s="147"/>
      <c r="C8" s="147"/>
      <c r="D8" s="147"/>
    </row>
    <row r="9" spans="1:4" x14ac:dyDescent="0.35">
      <c r="A9" s="39" t="s">
        <v>1</v>
      </c>
      <c r="B9" s="40" t="s">
        <v>2</v>
      </c>
      <c r="C9" s="138" t="s">
        <v>85</v>
      </c>
      <c r="D9" s="138"/>
    </row>
    <row r="10" spans="1:4" x14ac:dyDescent="0.35">
      <c r="A10" s="39" t="s">
        <v>3</v>
      </c>
      <c r="B10" s="40" t="s">
        <v>4</v>
      </c>
      <c r="C10" s="139" t="s">
        <v>162</v>
      </c>
      <c r="D10" s="139"/>
    </row>
    <row r="11" spans="1:4" x14ac:dyDescent="0.35">
      <c r="A11" s="39" t="s">
        <v>5</v>
      </c>
      <c r="B11" s="40" t="s">
        <v>6</v>
      </c>
      <c r="C11" s="140" t="s">
        <v>81</v>
      </c>
      <c r="D11" s="140"/>
    </row>
    <row r="12" spans="1:4" x14ac:dyDescent="0.35">
      <c r="A12" s="39" t="s">
        <v>7</v>
      </c>
      <c r="B12" s="40" t="s">
        <v>8</v>
      </c>
      <c r="C12" s="141">
        <v>12</v>
      </c>
      <c r="D12" s="141"/>
    </row>
    <row r="13" spans="1:4" x14ac:dyDescent="0.35">
      <c r="A13" s="20"/>
      <c r="B13" s="4"/>
      <c r="C13" s="5"/>
      <c r="D13" s="12"/>
    </row>
    <row r="14" spans="1:4" x14ac:dyDescent="0.35">
      <c r="A14" s="142" t="s">
        <v>25</v>
      </c>
      <c r="B14" s="142"/>
      <c r="C14" s="142"/>
      <c r="D14" s="142"/>
    </row>
    <row r="15" spans="1:4" ht="31.5" customHeight="1" x14ac:dyDescent="0.35">
      <c r="A15" s="143" t="s">
        <v>82</v>
      </c>
      <c r="B15" s="143"/>
      <c r="C15" s="6" t="s">
        <v>26</v>
      </c>
      <c r="D15" s="72" t="s">
        <v>117</v>
      </c>
    </row>
    <row r="16" spans="1:4" x14ac:dyDescent="0.35">
      <c r="A16" s="152" t="s">
        <v>88</v>
      </c>
      <c r="B16" s="152"/>
      <c r="C16" s="71" t="s">
        <v>83</v>
      </c>
      <c r="D16" s="60">
        <v>1</v>
      </c>
    </row>
    <row r="17" spans="1:5" x14ac:dyDescent="0.35">
      <c r="A17" s="153"/>
      <c r="B17" s="153"/>
      <c r="C17" s="153"/>
      <c r="D17" s="12"/>
    </row>
    <row r="18" spans="1:5" x14ac:dyDescent="0.35">
      <c r="A18" s="147" t="s">
        <v>9</v>
      </c>
      <c r="B18" s="147"/>
      <c r="C18" s="147"/>
      <c r="D18" s="147"/>
    </row>
    <row r="19" spans="1:5" x14ac:dyDescent="0.35">
      <c r="A19" s="33">
        <v>1</v>
      </c>
      <c r="B19" s="148" t="s">
        <v>10</v>
      </c>
      <c r="C19" s="148"/>
      <c r="D19" s="34" t="s">
        <v>88</v>
      </c>
    </row>
    <row r="20" spans="1:5" x14ac:dyDescent="0.35">
      <c r="A20" s="33">
        <v>2</v>
      </c>
      <c r="B20" s="148" t="s">
        <v>27</v>
      </c>
      <c r="C20" s="148"/>
      <c r="D20" s="35" t="s">
        <v>89</v>
      </c>
    </row>
    <row r="21" spans="1:5" ht="39" customHeight="1" x14ac:dyDescent="0.35">
      <c r="A21" s="33">
        <v>3</v>
      </c>
      <c r="B21" s="154" t="s">
        <v>214</v>
      </c>
      <c r="C21" s="154"/>
      <c r="D21" s="36">
        <f>(1354.69/220)*200</f>
        <v>1231.5363636363636</v>
      </c>
      <c r="E21" s="108" t="s">
        <v>213</v>
      </c>
    </row>
    <row r="22" spans="1:5" x14ac:dyDescent="0.35">
      <c r="A22" s="33">
        <v>4</v>
      </c>
      <c r="B22" s="148" t="s">
        <v>11</v>
      </c>
      <c r="C22" s="148"/>
      <c r="D22" s="37" t="str">
        <f>C11</f>
        <v>SEEAC/MT</v>
      </c>
    </row>
    <row r="23" spans="1:5" x14ac:dyDescent="0.35">
      <c r="A23" s="33">
        <v>5</v>
      </c>
      <c r="B23" s="148" t="s">
        <v>12</v>
      </c>
      <c r="C23" s="148"/>
      <c r="D23" s="38">
        <v>43831</v>
      </c>
    </row>
    <row r="24" spans="1:5" x14ac:dyDescent="0.35">
      <c r="A24" s="12"/>
      <c r="B24" s="12"/>
      <c r="C24" s="12"/>
      <c r="D24" s="12"/>
    </row>
    <row r="25" spans="1:5" x14ac:dyDescent="0.35">
      <c r="A25" s="149" t="s">
        <v>23</v>
      </c>
      <c r="B25" s="149"/>
      <c r="C25" s="149"/>
      <c r="D25" s="149"/>
    </row>
    <row r="26" spans="1:5" x14ac:dyDescent="0.35">
      <c r="A26" s="70">
        <v>1</v>
      </c>
      <c r="B26" s="150" t="s">
        <v>13</v>
      </c>
      <c r="C26" s="150"/>
      <c r="D26" s="70" t="s">
        <v>14</v>
      </c>
    </row>
    <row r="27" spans="1:5" x14ac:dyDescent="0.35">
      <c r="A27" s="14" t="s">
        <v>1</v>
      </c>
      <c r="B27" s="151" t="s">
        <v>119</v>
      </c>
      <c r="C27" s="151"/>
      <c r="D27" s="24">
        <f>(D21/220)*220</f>
        <v>1231.5363636363636</v>
      </c>
    </row>
    <row r="28" spans="1:5" x14ac:dyDescent="0.35">
      <c r="A28" s="14" t="s">
        <v>3</v>
      </c>
      <c r="B28" s="151" t="s">
        <v>64</v>
      </c>
      <c r="C28" s="151"/>
      <c r="D28" s="24"/>
    </row>
    <row r="29" spans="1:5" x14ac:dyDescent="0.35">
      <c r="A29" s="14" t="s">
        <v>5</v>
      </c>
      <c r="B29" s="151" t="s">
        <v>65</v>
      </c>
      <c r="C29" s="151"/>
      <c r="D29" s="24"/>
    </row>
    <row r="30" spans="1:5" x14ac:dyDescent="0.35">
      <c r="A30" s="14" t="s">
        <v>7</v>
      </c>
      <c r="B30" s="151" t="s">
        <v>66</v>
      </c>
      <c r="C30" s="151"/>
      <c r="D30" s="24"/>
    </row>
    <row r="31" spans="1:5" x14ac:dyDescent="0.35">
      <c r="A31" s="14" t="s">
        <v>15</v>
      </c>
      <c r="B31" s="151" t="s">
        <v>67</v>
      </c>
      <c r="C31" s="151"/>
      <c r="D31" s="24"/>
    </row>
    <row r="32" spans="1:5" x14ac:dyDescent="0.35">
      <c r="A32" s="14" t="s">
        <v>16</v>
      </c>
      <c r="B32" s="158" t="s">
        <v>91</v>
      </c>
      <c r="C32" s="158"/>
      <c r="D32" s="24">
        <v>26.49</v>
      </c>
    </row>
    <row r="33" spans="1:4" x14ac:dyDescent="0.35">
      <c r="A33" s="150" t="s">
        <v>68</v>
      </c>
      <c r="B33" s="150"/>
      <c r="C33" s="150"/>
      <c r="D33" s="25">
        <f>SUM(D27:D32)</f>
        <v>1258.0263636363636</v>
      </c>
    </row>
    <row r="34" spans="1:4" x14ac:dyDescent="0.35">
      <c r="A34" s="12"/>
      <c r="B34" s="12"/>
      <c r="C34" s="12"/>
      <c r="D34" s="12"/>
    </row>
    <row r="35" spans="1:4" x14ac:dyDescent="0.35">
      <c r="A35" s="149" t="s">
        <v>60</v>
      </c>
      <c r="B35" s="149"/>
      <c r="C35" s="149"/>
      <c r="D35" s="149"/>
    </row>
    <row r="36" spans="1:4" x14ac:dyDescent="0.35">
      <c r="A36" s="155" t="s">
        <v>28</v>
      </c>
      <c r="B36" s="155"/>
      <c r="C36" s="155"/>
      <c r="D36" s="155"/>
    </row>
    <row r="37" spans="1:4" x14ac:dyDescent="0.35">
      <c r="A37" s="70" t="s">
        <v>29</v>
      </c>
      <c r="B37" s="156" t="s">
        <v>30</v>
      </c>
      <c r="C37" s="156"/>
      <c r="D37" s="70" t="s">
        <v>14</v>
      </c>
    </row>
    <row r="38" spans="1:4" x14ac:dyDescent="0.35">
      <c r="A38" s="14" t="s">
        <v>1</v>
      </c>
      <c r="B38" s="151" t="s">
        <v>24</v>
      </c>
      <c r="C38" s="151"/>
      <c r="D38" s="24">
        <f>D33/12</f>
        <v>104.8355303030303</v>
      </c>
    </row>
    <row r="39" spans="1:4" x14ac:dyDescent="0.35">
      <c r="A39" s="14" t="s">
        <v>3</v>
      </c>
      <c r="B39" s="157" t="s">
        <v>69</v>
      </c>
      <c r="C39" s="157"/>
      <c r="D39" s="24">
        <f>D33/12</f>
        <v>104.8355303030303</v>
      </c>
    </row>
    <row r="40" spans="1:4" x14ac:dyDescent="0.35">
      <c r="A40" s="14" t="s">
        <v>5</v>
      </c>
      <c r="B40" s="151" t="s">
        <v>70</v>
      </c>
      <c r="C40" s="151"/>
      <c r="D40" s="24">
        <f>D39/3</f>
        <v>34.945176767676763</v>
      </c>
    </row>
    <row r="41" spans="1:4" x14ac:dyDescent="0.35">
      <c r="A41" s="150" t="s">
        <v>68</v>
      </c>
      <c r="B41" s="150"/>
      <c r="C41" s="150"/>
      <c r="D41" s="25">
        <f>SUM(D38:D40)</f>
        <v>244.61623737373736</v>
      </c>
    </row>
    <row r="42" spans="1:4" x14ac:dyDescent="0.35">
      <c r="A42" s="12"/>
      <c r="B42" s="12"/>
      <c r="C42" s="12"/>
      <c r="D42" s="12"/>
    </row>
    <row r="43" spans="1:4" ht="32.25" customHeight="1" x14ac:dyDescent="0.35">
      <c r="A43" s="159" t="s">
        <v>31</v>
      </c>
      <c r="B43" s="159"/>
      <c r="C43" s="159"/>
      <c r="D43" s="159"/>
    </row>
    <row r="44" spans="1:4" x14ac:dyDescent="0.35">
      <c r="A44" s="70" t="s">
        <v>32</v>
      </c>
      <c r="B44" s="70" t="s">
        <v>33</v>
      </c>
      <c r="C44" s="70" t="s">
        <v>34</v>
      </c>
      <c r="D44" s="70" t="s">
        <v>14</v>
      </c>
    </row>
    <row r="45" spans="1:4" x14ac:dyDescent="0.35">
      <c r="A45" s="14" t="s">
        <v>1</v>
      </c>
      <c r="B45" s="8" t="s">
        <v>35</v>
      </c>
      <c r="C45" s="9">
        <v>0.2</v>
      </c>
      <c r="D45" s="24">
        <f>(D33+D41)*C45</f>
        <v>300.52852020202016</v>
      </c>
    </row>
    <row r="46" spans="1:4" x14ac:dyDescent="0.35">
      <c r="A46" s="14" t="s">
        <v>3</v>
      </c>
      <c r="B46" s="8" t="s">
        <v>36</v>
      </c>
      <c r="C46" s="9">
        <v>2.5000000000000001E-2</v>
      </c>
      <c r="D46" s="24">
        <f>(D33+D41)*C46</f>
        <v>37.56606502525252</v>
      </c>
    </row>
    <row r="47" spans="1:4" x14ac:dyDescent="0.35">
      <c r="A47" s="14" t="s">
        <v>5</v>
      </c>
      <c r="B47" s="58" t="s">
        <v>118</v>
      </c>
      <c r="C47" s="59">
        <v>0.02</v>
      </c>
      <c r="D47" s="24">
        <f>(D33+D41)*C47</f>
        <v>30.052852020202018</v>
      </c>
    </row>
    <row r="48" spans="1:4" x14ac:dyDescent="0.35">
      <c r="A48" s="14" t="s">
        <v>7</v>
      </c>
      <c r="B48" s="8" t="s">
        <v>37</v>
      </c>
      <c r="C48" s="9">
        <v>1.4999999999999999E-2</v>
      </c>
      <c r="D48" s="24">
        <f>(D33+D41)*C48</f>
        <v>22.539639015151511</v>
      </c>
    </row>
    <row r="49" spans="1:4" x14ac:dyDescent="0.35">
      <c r="A49" s="14" t="s">
        <v>15</v>
      </c>
      <c r="B49" s="8" t="s">
        <v>38</v>
      </c>
      <c r="C49" s="9">
        <v>0.01</v>
      </c>
      <c r="D49" s="24">
        <f>(D33+D41)*C49</f>
        <v>15.026426010101009</v>
      </c>
    </row>
    <row r="50" spans="1:4" x14ac:dyDescent="0.35">
      <c r="A50" s="14" t="s">
        <v>16</v>
      </c>
      <c r="B50" s="8" t="s">
        <v>39</v>
      </c>
      <c r="C50" s="9">
        <v>6.0000000000000001E-3</v>
      </c>
      <c r="D50" s="125">
        <f>(D33+D41)*C50</f>
        <v>9.0158556060606045</v>
      </c>
    </row>
    <row r="51" spans="1:4" x14ac:dyDescent="0.35">
      <c r="A51" s="14" t="s">
        <v>17</v>
      </c>
      <c r="B51" s="8" t="s">
        <v>40</v>
      </c>
      <c r="C51" s="9">
        <v>2E-3</v>
      </c>
      <c r="D51" s="24">
        <f>(D33+D41)*C51</f>
        <v>3.0052852020202017</v>
      </c>
    </row>
    <row r="52" spans="1:4" x14ac:dyDescent="0.35">
      <c r="A52" s="160" t="s">
        <v>71</v>
      </c>
      <c r="B52" s="160"/>
      <c r="C52" s="53">
        <f>SUM(C45:C51)</f>
        <v>0.27800000000000002</v>
      </c>
      <c r="D52" s="54">
        <f>(D33+D41)*C52</f>
        <v>417.7346430808081</v>
      </c>
    </row>
    <row r="53" spans="1:4" x14ac:dyDescent="0.35">
      <c r="A53" s="14" t="s">
        <v>18</v>
      </c>
      <c r="B53" s="8" t="s">
        <v>41</v>
      </c>
      <c r="C53" s="9">
        <v>0.08</v>
      </c>
      <c r="D53" s="24">
        <f>(D33+D41)*C53</f>
        <v>120.21140808080807</v>
      </c>
    </row>
    <row r="54" spans="1:4" x14ac:dyDescent="0.35">
      <c r="A54" s="150" t="s">
        <v>72</v>
      </c>
      <c r="B54" s="150"/>
      <c r="C54" s="9">
        <f>SUM(C52:C53)</f>
        <v>0.35800000000000004</v>
      </c>
      <c r="D54" s="25">
        <f>SUM(D52:D53)</f>
        <v>537.9460511616162</v>
      </c>
    </row>
    <row r="55" spans="1:4" x14ac:dyDescent="0.35">
      <c r="A55" s="12"/>
      <c r="B55" s="12"/>
      <c r="C55" s="12"/>
      <c r="D55" s="12"/>
    </row>
    <row r="56" spans="1:4" x14ac:dyDescent="0.35">
      <c r="A56" s="149" t="s">
        <v>42</v>
      </c>
      <c r="B56" s="149"/>
      <c r="C56" s="149"/>
      <c r="D56" s="149"/>
    </row>
    <row r="57" spans="1:4" x14ac:dyDescent="0.35">
      <c r="A57" s="70" t="s">
        <v>43</v>
      </c>
      <c r="B57" s="150" t="s">
        <v>19</v>
      </c>
      <c r="C57" s="150"/>
      <c r="D57" s="70" t="s">
        <v>14</v>
      </c>
    </row>
    <row r="58" spans="1:4" x14ac:dyDescent="0.35">
      <c r="A58" s="14" t="s">
        <v>1</v>
      </c>
      <c r="B58" s="151" t="s">
        <v>161</v>
      </c>
      <c r="C58" s="151"/>
      <c r="D58" s="24">
        <f>(4.1*2*22)-(D21*6%)</f>
        <v>106.50781818181817</v>
      </c>
    </row>
    <row r="59" spans="1:4" x14ac:dyDescent="0.35">
      <c r="A59" s="14" t="s">
        <v>3</v>
      </c>
      <c r="B59" s="151" t="s">
        <v>115</v>
      </c>
      <c r="C59" s="151"/>
      <c r="D59" s="24">
        <f>(15*22)-(15*22*5%)</f>
        <v>313.5</v>
      </c>
    </row>
    <row r="60" spans="1:4" x14ac:dyDescent="0.35">
      <c r="A60" s="14" t="s">
        <v>5</v>
      </c>
      <c r="B60" s="151" t="s">
        <v>116</v>
      </c>
      <c r="C60" s="151"/>
      <c r="D60" s="24">
        <v>110</v>
      </c>
    </row>
    <row r="61" spans="1:4" x14ac:dyDescent="0.35">
      <c r="A61" s="14" t="s">
        <v>7</v>
      </c>
      <c r="B61" s="151" t="s">
        <v>63</v>
      </c>
      <c r="C61" s="151"/>
      <c r="D61" s="24"/>
    </row>
    <row r="62" spans="1:4" x14ac:dyDescent="0.35">
      <c r="A62" s="150" t="s">
        <v>68</v>
      </c>
      <c r="B62" s="150"/>
      <c r="C62" s="150"/>
      <c r="D62" s="25">
        <f>SUM(D58:D61)</f>
        <v>530.00781818181815</v>
      </c>
    </row>
    <row r="63" spans="1:4" x14ac:dyDescent="0.35">
      <c r="A63" s="12"/>
      <c r="B63" s="12"/>
      <c r="C63" s="12"/>
      <c r="D63" s="12"/>
    </row>
    <row r="64" spans="1:4" x14ac:dyDescent="0.35">
      <c r="A64" s="149" t="s">
        <v>44</v>
      </c>
      <c r="B64" s="149"/>
      <c r="C64" s="149"/>
      <c r="D64" s="149"/>
    </row>
    <row r="65" spans="1:4" x14ac:dyDescent="0.35">
      <c r="A65" s="70">
        <v>2</v>
      </c>
      <c r="B65" s="150" t="s">
        <v>45</v>
      </c>
      <c r="C65" s="150"/>
      <c r="D65" s="70" t="s">
        <v>14</v>
      </c>
    </row>
    <row r="66" spans="1:4" x14ac:dyDescent="0.35">
      <c r="A66" s="14" t="s">
        <v>29</v>
      </c>
      <c r="B66" s="151" t="s">
        <v>30</v>
      </c>
      <c r="C66" s="151"/>
      <c r="D66" s="26">
        <f>D41</f>
        <v>244.61623737373736</v>
      </c>
    </row>
    <row r="67" spans="1:4" x14ac:dyDescent="0.35">
      <c r="A67" s="14" t="s">
        <v>32</v>
      </c>
      <c r="B67" s="151" t="s">
        <v>33</v>
      </c>
      <c r="C67" s="151"/>
      <c r="D67" s="26">
        <f>D54</f>
        <v>537.9460511616162</v>
      </c>
    </row>
    <row r="68" spans="1:4" x14ac:dyDescent="0.35">
      <c r="A68" s="14" t="s">
        <v>43</v>
      </c>
      <c r="B68" s="151" t="s">
        <v>19</v>
      </c>
      <c r="C68" s="151"/>
      <c r="D68" s="26">
        <f>D62</f>
        <v>530.00781818181815</v>
      </c>
    </row>
    <row r="69" spans="1:4" ht="15.75" customHeight="1" x14ac:dyDescent="0.35">
      <c r="A69" s="150" t="s">
        <v>68</v>
      </c>
      <c r="B69" s="150"/>
      <c r="C69" s="150"/>
      <c r="D69" s="27">
        <f>SUM(D66:D68)</f>
        <v>1312.5701067171717</v>
      </c>
    </row>
    <row r="70" spans="1:4" x14ac:dyDescent="0.35">
      <c r="A70" s="21"/>
      <c r="B70" s="12"/>
      <c r="C70" s="12"/>
      <c r="D70" s="12"/>
    </row>
    <row r="71" spans="1:4" x14ac:dyDescent="0.35">
      <c r="A71" s="149" t="s">
        <v>46</v>
      </c>
      <c r="B71" s="149"/>
      <c r="C71" s="149"/>
      <c r="D71" s="149"/>
    </row>
    <row r="72" spans="1:4" x14ac:dyDescent="0.35">
      <c r="A72" s="70">
        <v>3</v>
      </c>
      <c r="B72" s="150" t="s">
        <v>22</v>
      </c>
      <c r="C72" s="150"/>
      <c r="D72" s="70" t="s">
        <v>14</v>
      </c>
    </row>
    <row r="73" spans="1:4" x14ac:dyDescent="0.35">
      <c r="A73" s="57" t="s">
        <v>1</v>
      </c>
      <c r="B73" s="157" t="s">
        <v>47</v>
      </c>
      <c r="C73" s="157"/>
      <c r="D73" s="30">
        <f>(D33+D69-D52)/12</f>
        <v>179.40515227272729</v>
      </c>
    </row>
    <row r="74" spans="1:4" x14ac:dyDescent="0.35">
      <c r="A74" s="57" t="s">
        <v>3</v>
      </c>
      <c r="B74" s="157" t="s">
        <v>48</v>
      </c>
      <c r="C74" s="157"/>
      <c r="D74" s="31">
        <f>D73*8%</f>
        <v>14.352412181818183</v>
      </c>
    </row>
    <row r="75" spans="1:4" x14ac:dyDescent="0.35">
      <c r="A75" s="57" t="s">
        <v>5</v>
      </c>
      <c r="B75" s="157" t="s">
        <v>49</v>
      </c>
      <c r="C75" s="157"/>
      <c r="D75" s="31">
        <f>(D53*50%)</f>
        <v>60.105704040404035</v>
      </c>
    </row>
    <row r="76" spans="1:4" ht="15.75" customHeight="1" x14ac:dyDescent="0.35">
      <c r="A76" s="161" t="s">
        <v>73</v>
      </c>
      <c r="B76" s="161"/>
      <c r="C76" s="161"/>
      <c r="D76" s="32">
        <f>(D73+D75)*37.71%</f>
        <v>90.319543915681834</v>
      </c>
    </row>
    <row r="77" spans="1:4" x14ac:dyDescent="0.35">
      <c r="A77" s="57" t="s">
        <v>7</v>
      </c>
      <c r="B77" s="157" t="s">
        <v>74</v>
      </c>
      <c r="C77" s="157"/>
      <c r="D77" s="31">
        <f>(D33+D69)/12</f>
        <v>214.2163725294613</v>
      </c>
    </row>
    <row r="78" spans="1:4" ht="31.5" customHeight="1" x14ac:dyDescent="0.35">
      <c r="A78" s="14" t="s">
        <v>15</v>
      </c>
      <c r="B78" s="151" t="s">
        <v>50</v>
      </c>
      <c r="C78" s="151"/>
      <c r="D78" s="30">
        <f>(D77*C54)</f>
        <v>76.689461365547146</v>
      </c>
    </row>
    <row r="79" spans="1:4" x14ac:dyDescent="0.35">
      <c r="A79" s="14" t="s">
        <v>16</v>
      </c>
      <c r="B79" s="151" t="s">
        <v>51</v>
      </c>
      <c r="C79" s="151"/>
      <c r="D79" s="30">
        <f>D75</f>
        <v>60.105704040404035</v>
      </c>
    </row>
    <row r="80" spans="1:4" ht="15.75" customHeight="1" x14ac:dyDescent="0.35">
      <c r="A80" s="160" t="s">
        <v>75</v>
      </c>
      <c r="B80" s="160"/>
      <c r="C80" s="160"/>
      <c r="D80" s="32">
        <f>(D77+D79)*37.71%</f>
        <v>103.44685507449621</v>
      </c>
    </row>
    <row r="81" spans="1:6" ht="15.75" customHeight="1" x14ac:dyDescent="0.35">
      <c r="A81" s="150" t="s">
        <v>68</v>
      </c>
      <c r="B81" s="150"/>
      <c r="C81" s="150"/>
      <c r="D81" s="55">
        <f>(D76+D80)-5.76</f>
        <v>188.00639899017807</v>
      </c>
    </row>
    <row r="82" spans="1:6" x14ac:dyDescent="0.35">
      <c r="A82" s="12"/>
      <c r="B82" s="12"/>
      <c r="C82" s="12"/>
      <c r="D82" s="12"/>
    </row>
    <row r="83" spans="1:6" x14ac:dyDescent="0.35">
      <c r="A83" s="149" t="s">
        <v>52</v>
      </c>
      <c r="B83" s="149"/>
      <c r="C83" s="149"/>
      <c r="D83" s="149"/>
    </row>
    <row r="84" spans="1:6" x14ac:dyDescent="0.35">
      <c r="A84" s="155" t="s">
        <v>53</v>
      </c>
      <c r="B84" s="155"/>
      <c r="C84" s="155"/>
      <c r="D84" s="155"/>
    </row>
    <row r="85" spans="1:6" x14ac:dyDescent="0.35">
      <c r="A85" s="70" t="s">
        <v>20</v>
      </c>
      <c r="B85" s="150" t="s">
        <v>54</v>
      </c>
      <c r="C85" s="150"/>
      <c r="D85" s="70" t="s">
        <v>14</v>
      </c>
      <c r="F85" s="7"/>
    </row>
    <row r="86" spans="1:6" x14ac:dyDescent="0.35">
      <c r="A86" s="14" t="s">
        <v>1</v>
      </c>
      <c r="B86" s="151" t="s">
        <v>92</v>
      </c>
      <c r="C86" s="151"/>
      <c r="D86" s="28"/>
    </row>
    <row r="87" spans="1:6" x14ac:dyDescent="0.35">
      <c r="A87" s="14" t="s">
        <v>3</v>
      </c>
      <c r="B87" s="151" t="s">
        <v>93</v>
      </c>
      <c r="C87" s="151"/>
      <c r="D87" s="29">
        <f>(D33+D69+D81)/30*29.1991/12</f>
        <v>223.74644733959454</v>
      </c>
    </row>
    <row r="88" spans="1:6" x14ac:dyDescent="0.35">
      <c r="A88" s="14" t="s">
        <v>5</v>
      </c>
      <c r="B88" s="151" t="s">
        <v>94</v>
      </c>
      <c r="C88" s="151"/>
      <c r="D88" s="26"/>
    </row>
    <row r="89" spans="1:6" x14ac:dyDescent="0.35">
      <c r="A89" s="14" t="s">
        <v>7</v>
      </c>
      <c r="B89" s="151" t="s">
        <v>95</v>
      </c>
      <c r="C89" s="151"/>
      <c r="D89" s="26"/>
    </row>
    <row r="90" spans="1:6" x14ac:dyDescent="0.35">
      <c r="A90" s="14" t="s">
        <v>15</v>
      </c>
      <c r="B90" s="151" t="s">
        <v>96</v>
      </c>
      <c r="C90" s="151"/>
      <c r="D90" s="26"/>
    </row>
    <row r="91" spans="1:6" x14ac:dyDescent="0.35">
      <c r="A91" s="14" t="s">
        <v>16</v>
      </c>
      <c r="B91" s="151" t="s">
        <v>97</v>
      </c>
      <c r="C91" s="151"/>
      <c r="D91" s="14"/>
    </row>
    <row r="92" spans="1:6" ht="15.75" customHeight="1" x14ac:dyDescent="0.35">
      <c r="A92" s="150" t="s">
        <v>72</v>
      </c>
      <c r="B92" s="150"/>
      <c r="C92" s="150"/>
      <c r="D92" s="27">
        <f>SUM(D86:D91)</f>
        <v>223.74644733959454</v>
      </c>
    </row>
    <row r="93" spans="1:6" x14ac:dyDescent="0.35">
      <c r="A93" s="12"/>
      <c r="B93" s="12"/>
      <c r="C93" s="12"/>
      <c r="D93" s="12"/>
    </row>
    <row r="94" spans="1:6" x14ac:dyDescent="0.35">
      <c r="A94" s="149" t="s">
        <v>55</v>
      </c>
      <c r="B94" s="149"/>
      <c r="C94" s="149"/>
      <c r="D94" s="149"/>
    </row>
    <row r="95" spans="1:6" x14ac:dyDescent="0.35">
      <c r="A95" s="70" t="s">
        <v>21</v>
      </c>
      <c r="B95" s="150" t="s">
        <v>56</v>
      </c>
      <c r="C95" s="150"/>
      <c r="D95" s="70" t="s">
        <v>14</v>
      </c>
    </row>
    <row r="96" spans="1:6" x14ac:dyDescent="0.35">
      <c r="A96" s="14" t="s">
        <v>1</v>
      </c>
      <c r="B96" s="151" t="s">
        <v>98</v>
      </c>
      <c r="C96" s="151"/>
      <c r="D96" s="24"/>
    </row>
    <row r="97" spans="1:4" ht="15.75" customHeight="1" x14ac:dyDescent="0.35">
      <c r="A97" s="150" t="s">
        <v>68</v>
      </c>
      <c r="B97" s="150"/>
      <c r="C97" s="150"/>
      <c r="D97" s="25">
        <v>0</v>
      </c>
    </row>
    <row r="98" spans="1:4" x14ac:dyDescent="0.35">
      <c r="A98" s="12"/>
      <c r="B98" s="12"/>
      <c r="C98" s="12"/>
      <c r="D98" s="12"/>
    </row>
    <row r="99" spans="1:4" x14ac:dyDescent="0.35">
      <c r="A99" s="149" t="s">
        <v>57</v>
      </c>
      <c r="B99" s="149"/>
      <c r="C99" s="149"/>
      <c r="D99" s="149"/>
    </row>
    <row r="100" spans="1:4" x14ac:dyDescent="0.35">
      <c r="A100" s="70">
        <v>4</v>
      </c>
      <c r="B100" s="162" t="s">
        <v>58</v>
      </c>
      <c r="C100" s="162"/>
      <c r="D100" s="70" t="s">
        <v>14</v>
      </c>
    </row>
    <row r="101" spans="1:4" x14ac:dyDescent="0.35">
      <c r="A101" s="14" t="s">
        <v>20</v>
      </c>
      <c r="B101" s="151" t="s">
        <v>99</v>
      </c>
      <c r="C101" s="151"/>
      <c r="D101" s="26">
        <f>D92</f>
        <v>223.74644733959454</v>
      </c>
    </row>
    <row r="102" spans="1:4" x14ac:dyDescent="0.35">
      <c r="A102" s="14" t="s">
        <v>21</v>
      </c>
      <c r="B102" s="151" t="s">
        <v>100</v>
      </c>
      <c r="C102" s="151"/>
      <c r="D102" s="26"/>
    </row>
    <row r="103" spans="1:4" ht="15.75" customHeight="1" x14ac:dyDescent="0.35">
      <c r="A103" s="150" t="s">
        <v>68</v>
      </c>
      <c r="B103" s="150"/>
      <c r="C103" s="150"/>
      <c r="D103" s="27">
        <f>SUM(D101:D102)</f>
        <v>223.74644733959454</v>
      </c>
    </row>
    <row r="104" spans="1:4" x14ac:dyDescent="0.35">
      <c r="A104" s="12"/>
      <c r="B104" s="12"/>
      <c r="C104" s="12"/>
      <c r="D104" s="12"/>
    </row>
    <row r="105" spans="1:4" x14ac:dyDescent="0.35">
      <c r="A105" s="149" t="s">
        <v>61</v>
      </c>
      <c r="B105" s="149"/>
      <c r="C105" s="149"/>
      <c r="D105" s="149"/>
    </row>
    <row r="106" spans="1:4" x14ac:dyDescent="0.35">
      <c r="A106" s="70">
        <v>5</v>
      </c>
      <c r="B106" s="150" t="s">
        <v>76</v>
      </c>
      <c r="C106" s="150"/>
      <c r="D106" s="70" t="s">
        <v>14</v>
      </c>
    </row>
    <row r="107" spans="1:4" x14ac:dyDescent="0.35">
      <c r="A107" s="14" t="s">
        <v>1</v>
      </c>
      <c r="B107" s="156" t="s">
        <v>77</v>
      </c>
      <c r="C107" s="156"/>
      <c r="D107" s="23">
        <f>Uniforme!O8</f>
        <v>129.98122222222221</v>
      </c>
    </row>
    <row r="108" spans="1:4" x14ac:dyDescent="0.35">
      <c r="A108" s="14" t="s">
        <v>3</v>
      </c>
      <c r="B108" s="151" t="s">
        <v>101</v>
      </c>
      <c r="C108" s="151"/>
      <c r="D108" s="24"/>
    </row>
    <row r="109" spans="1:4" x14ac:dyDescent="0.35">
      <c r="A109" s="14" t="s">
        <v>5</v>
      </c>
      <c r="B109" s="151" t="s">
        <v>102</v>
      </c>
      <c r="C109" s="151"/>
      <c r="D109" s="24"/>
    </row>
    <row r="110" spans="1:4" x14ac:dyDescent="0.35">
      <c r="A110" s="14" t="s">
        <v>7</v>
      </c>
      <c r="B110" s="151" t="s">
        <v>78</v>
      </c>
      <c r="C110" s="151"/>
      <c r="D110" s="24"/>
    </row>
    <row r="111" spans="1:4" ht="16.5" customHeight="1" x14ac:dyDescent="0.35">
      <c r="A111" s="150" t="s">
        <v>72</v>
      </c>
      <c r="B111" s="150"/>
      <c r="C111" s="150"/>
      <c r="D111" s="25">
        <f>SUM(D107:D110)</f>
        <v>129.98122222222221</v>
      </c>
    </row>
    <row r="112" spans="1:4" x14ac:dyDescent="0.35">
      <c r="A112" s="12"/>
      <c r="B112" s="12"/>
      <c r="C112" s="12"/>
      <c r="D112" s="12"/>
    </row>
    <row r="113" spans="1:5" x14ac:dyDescent="0.35">
      <c r="A113" s="12"/>
      <c r="B113" s="12"/>
      <c r="C113" s="12"/>
      <c r="D113" s="12"/>
    </row>
    <row r="114" spans="1:5" x14ac:dyDescent="0.35">
      <c r="A114" s="147" t="s">
        <v>103</v>
      </c>
      <c r="B114" s="147"/>
      <c r="C114" s="147"/>
      <c r="D114" s="147"/>
    </row>
    <row r="115" spans="1:5" x14ac:dyDescent="0.35">
      <c r="A115" s="41"/>
      <c r="B115" s="40"/>
      <c r="C115" s="42"/>
      <c r="D115" s="43"/>
    </row>
    <row r="116" spans="1:5" x14ac:dyDescent="0.35">
      <c r="A116" s="70">
        <v>6</v>
      </c>
      <c r="B116" s="44" t="s">
        <v>104</v>
      </c>
      <c r="C116" s="70" t="s">
        <v>34</v>
      </c>
      <c r="D116" s="70" t="s">
        <v>14</v>
      </c>
    </row>
    <row r="117" spans="1:5" x14ac:dyDescent="0.35">
      <c r="A117" s="70" t="s">
        <v>1</v>
      </c>
      <c r="B117" s="45" t="s">
        <v>105</v>
      </c>
      <c r="C117" s="46">
        <v>0.06</v>
      </c>
      <c r="D117" s="126">
        <f>(D33+D69+D81+D103+D111)*C117</f>
        <v>186.73983233433182</v>
      </c>
    </row>
    <row r="118" spans="1:5" x14ac:dyDescent="0.35">
      <c r="A118" s="70" t="s">
        <v>3</v>
      </c>
      <c r="B118" s="45" t="s">
        <v>106</v>
      </c>
      <c r="C118" s="9">
        <v>6.7900000000000002E-2</v>
      </c>
      <c r="D118" s="126">
        <f>(D33+D69+D81+D103+D111)*C118</f>
        <v>211.32724359168552</v>
      </c>
    </row>
    <row r="119" spans="1:5" x14ac:dyDescent="0.35">
      <c r="A119" s="70" t="s">
        <v>5</v>
      </c>
      <c r="B119" s="45" t="s">
        <v>107</v>
      </c>
      <c r="C119" s="14" t="s">
        <v>108</v>
      </c>
      <c r="D119" s="29"/>
    </row>
    <row r="120" spans="1:5" x14ac:dyDescent="0.35">
      <c r="A120" s="70"/>
      <c r="B120" s="45" t="s">
        <v>109</v>
      </c>
      <c r="C120" s="9">
        <v>6.4999999999999997E-3</v>
      </c>
      <c r="D120" s="126">
        <f>C120*D135</f>
        <v>20.230148502885946</v>
      </c>
    </row>
    <row r="121" spans="1:5" x14ac:dyDescent="0.35">
      <c r="A121" s="70"/>
      <c r="B121" s="45" t="s">
        <v>110</v>
      </c>
      <c r="C121" s="9">
        <v>0.03</v>
      </c>
      <c r="D121" s="126">
        <f>C121*D135</f>
        <v>93.369916167165911</v>
      </c>
    </row>
    <row r="122" spans="1:5" x14ac:dyDescent="0.35">
      <c r="A122" s="70"/>
      <c r="B122" s="45" t="s">
        <v>111</v>
      </c>
      <c r="C122" s="14">
        <v>0</v>
      </c>
      <c r="D122" s="126"/>
    </row>
    <row r="123" spans="1:5" x14ac:dyDescent="0.35">
      <c r="A123" s="45"/>
      <c r="B123" s="51" t="s">
        <v>165</v>
      </c>
      <c r="C123" s="52">
        <v>0.05</v>
      </c>
      <c r="D123" s="126">
        <f>C123*D135</f>
        <v>155.61652694527652</v>
      </c>
    </row>
    <row r="124" spans="1:5" x14ac:dyDescent="0.35">
      <c r="A124" s="47"/>
      <c r="B124" s="70" t="s">
        <v>112</v>
      </c>
      <c r="C124" s="48">
        <f>C123+C121+C120</f>
        <v>8.6500000000000007E-2</v>
      </c>
      <c r="D124" s="126">
        <f>C124*D135</f>
        <v>269.21659161532841</v>
      </c>
      <c r="E124" s="13"/>
    </row>
    <row r="125" spans="1:5" x14ac:dyDescent="0.35">
      <c r="A125" s="150" t="s">
        <v>113</v>
      </c>
      <c r="B125" s="150"/>
      <c r="C125" s="150"/>
      <c r="D125" s="49">
        <f>(D117+D118+D124)</f>
        <v>667.28366754134572</v>
      </c>
      <c r="E125" s="13"/>
    </row>
    <row r="126" spans="1:5" x14ac:dyDescent="0.35">
      <c r="A126" s="12"/>
      <c r="B126" s="12"/>
      <c r="C126" s="12"/>
      <c r="D126" s="12"/>
    </row>
    <row r="127" spans="1:5" x14ac:dyDescent="0.35">
      <c r="A127" s="12"/>
      <c r="B127" s="12"/>
      <c r="C127" s="12"/>
      <c r="D127" s="12"/>
    </row>
    <row r="128" spans="1:5" x14ac:dyDescent="0.35">
      <c r="A128" s="149" t="s">
        <v>79</v>
      </c>
      <c r="B128" s="149"/>
      <c r="C128" s="149"/>
      <c r="D128" s="149"/>
    </row>
    <row r="129" spans="1:7" x14ac:dyDescent="0.35">
      <c r="A129" s="70"/>
      <c r="B129" s="150" t="s">
        <v>59</v>
      </c>
      <c r="C129" s="150"/>
      <c r="D129" s="70" t="s">
        <v>14</v>
      </c>
    </row>
    <row r="130" spans="1:7" x14ac:dyDescent="0.35">
      <c r="A130" s="73" t="s">
        <v>1</v>
      </c>
      <c r="B130" s="151" t="s">
        <v>215</v>
      </c>
      <c r="C130" s="151"/>
      <c r="D130" s="22">
        <f>D33</f>
        <v>1258.0263636363636</v>
      </c>
    </row>
    <row r="131" spans="1:7" x14ac:dyDescent="0.35">
      <c r="A131" s="73" t="s">
        <v>3</v>
      </c>
      <c r="B131" s="151" t="s">
        <v>60</v>
      </c>
      <c r="C131" s="151"/>
      <c r="D131" s="22">
        <f>D69</f>
        <v>1312.5701067171717</v>
      </c>
    </row>
    <row r="132" spans="1:7" x14ac:dyDescent="0.35">
      <c r="A132" s="73" t="s">
        <v>5</v>
      </c>
      <c r="B132" s="151" t="s">
        <v>46</v>
      </c>
      <c r="C132" s="151"/>
      <c r="D132" s="22">
        <f>D81</f>
        <v>188.00639899017807</v>
      </c>
    </row>
    <row r="133" spans="1:7" x14ac:dyDescent="0.35">
      <c r="A133" s="73" t="s">
        <v>7</v>
      </c>
      <c r="B133" s="157" t="s">
        <v>52</v>
      </c>
      <c r="C133" s="157"/>
      <c r="D133" s="22">
        <f>D103</f>
        <v>223.74644733959454</v>
      </c>
    </row>
    <row r="134" spans="1:7" x14ac:dyDescent="0.35">
      <c r="A134" s="73" t="s">
        <v>15</v>
      </c>
      <c r="B134" s="151" t="s">
        <v>61</v>
      </c>
      <c r="C134" s="151"/>
      <c r="D134" s="22">
        <f>D111</f>
        <v>129.98122222222221</v>
      </c>
    </row>
    <row r="135" spans="1:7" ht="15.75" customHeight="1" x14ac:dyDescent="0.35">
      <c r="A135" s="150" t="s">
        <v>62</v>
      </c>
      <c r="B135" s="150"/>
      <c r="C135" s="150"/>
      <c r="D135" s="132">
        <f>SUM(D130:D134)</f>
        <v>3112.3305389055304</v>
      </c>
    </row>
    <row r="136" spans="1:7" x14ac:dyDescent="0.35">
      <c r="A136" s="73" t="s">
        <v>16</v>
      </c>
      <c r="B136" s="157" t="s">
        <v>114</v>
      </c>
      <c r="C136" s="157"/>
      <c r="D136" s="22">
        <f>D125</f>
        <v>667.28366754134572</v>
      </c>
    </row>
    <row r="137" spans="1:7" ht="16.5" customHeight="1" x14ac:dyDescent="0.35">
      <c r="A137" s="171" t="s">
        <v>140</v>
      </c>
      <c r="B137" s="171"/>
      <c r="C137" s="171"/>
      <c r="D137" s="56">
        <f>D135+D136</f>
        <v>3779.6142064468759</v>
      </c>
    </row>
    <row r="138" spans="1:7" x14ac:dyDescent="0.35">
      <c r="C138" s="2"/>
    </row>
    <row r="140" spans="1:7" x14ac:dyDescent="0.35">
      <c r="A140" s="167" t="s">
        <v>138</v>
      </c>
      <c r="B140" s="167"/>
      <c r="C140" s="167"/>
      <c r="D140" s="167"/>
      <c r="E140" s="167"/>
      <c r="F140" s="167"/>
      <c r="G140" s="167"/>
    </row>
    <row r="141" spans="1:7" x14ac:dyDescent="0.35">
      <c r="A141" s="61"/>
      <c r="B141" s="61"/>
      <c r="C141" s="62"/>
      <c r="D141" s="63"/>
      <c r="E141" s="64"/>
      <c r="F141" s="12"/>
      <c r="G141" s="12"/>
    </row>
    <row r="142" spans="1:7" ht="31" x14ac:dyDescent="0.35">
      <c r="A142" s="150" t="s">
        <v>123</v>
      </c>
      <c r="B142" s="150"/>
      <c r="C142" s="150" t="s">
        <v>124</v>
      </c>
      <c r="D142" s="150" t="s">
        <v>125</v>
      </c>
      <c r="E142" s="70" t="s">
        <v>126</v>
      </c>
      <c r="F142" s="168" t="s">
        <v>127</v>
      </c>
      <c r="G142" s="70" t="s">
        <v>128</v>
      </c>
    </row>
    <row r="143" spans="1:7" x14ac:dyDescent="0.35">
      <c r="A143" s="150"/>
      <c r="B143" s="150"/>
      <c r="C143" s="150"/>
      <c r="D143" s="150"/>
      <c r="E143" s="70" t="s">
        <v>129</v>
      </c>
      <c r="F143" s="169"/>
      <c r="G143" s="70" t="s">
        <v>130</v>
      </c>
    </row>
    <row r="144" spans="1:7" x14ac:dyDescent="0.35">
      <c r="A144" s="70" t="s">
        <v>131</v>
      </c>
      <c r="B144" s="69" t="s">
        <v>141</v>
      </c>
      <c r="C144" s="65">
        <f>D137</f>
        <v>3779.6142064468759</v>
      </c>
      <c r="D144" s="14">
        <v>1</v>
      </c>
      <c r="E144" s="65">
        <f>C144*D144</f>
        <v>3779.6142064468759</v>
      </c>
      <c r="F144" s="83">
        <f>D16</f>
        <v>1</v>
      </c>
      <c r="G144" s="65">
        <f>(C144*D144*F144)</f>
        <v>3779.6142064468759</v>
      </c>
    </row>
    <row r="145" spans="1:7" x14ac:dyDescent="0.35">
      <c r="A145" s="61"/>
      <c r="B145" s="61"/>
      <c r="C145" s="62"/>
      <c r="D145" s="63"/>
      <c r="E145" s="64"/>
      <c r="F145" s="12"/>
      <c r="G145" s="12"/>
    </row>
    <row r="146" spans="1:7" x14ac:dyDescent="0.35">
      <c r="A146" s="61"/>
      <c r="B146" s="61"/>
      <c r="C146" s="62"/>
      <c r="D146" s="63"/>
      <c r="E146" s="64"/>
      <c r="F146" s="12"/>
      <c r="G146" s="12"/>
    </row>
    <row r="147" spans="1:7" x14ac:dyDescent="0.35">
      <c r="A147" s="170" t="s">
        <v>139</v>
      </c>
      <c r="B147" s="170"/>
      <c r="C147" s="170"/>
      <c r="D147" s="63"/>
      <c r="E147" s="64"/>
      <c r="F147" s="12"/>
      <c r="G147" s="12"/>
    </row>
    <row r="149" spans="1:7" x14ac:dyDescent="0.35">
      <c r="A149" s="163" t="s">
        <v>132</v>
      </c>
      <c r="B149" s="164"/>
      <c r="C149" s="165"/>
    </row>
    <row r="150" spans="1:7" x14ac:dyDescent="0.35">
      <c r="A150" s="45"/>
      <c r="B150" s="44" t="s">
        <v>133</v>
      </c>
      <c r="C150" s="70" t="s">
        <v>134</v>
      </c>
    </row>
    <row r="151" spans="1:7" x14ac:dyDescent="0.35">
      <c r="A151" s="70" t="s">
        <v>1</v>
      </c>
      <c r="B151" s="45" t="s">
        <v>135</v>
      </c>
      <c r="C151" s="66">
        <f>E144</f>
        <v>3779.6142064468759</v>
      </c>
    </row>
    <row r="152" spans="1:7" x14ac:dyDescent="0.35">
      <c r="A152" s="70" t="s">
        <v>3</v>
      </c>
      <c r="B152" s="45" t="s">
        <v>122</v>
      </c>
      <c r="C152" s="65">
        <f>G144</f>
        <v>3779.6142064468759</v>
      </c>
    </row>
    <row r="153" spans="1:7" ht="31" x14ac:dyDescent="0.35">
      <c r="A153" s="70" t="s">
        <v>5</v>
      </c>
      <c r="B153" s="45" t="s">
        <v>136</v>
      </c>
      <c r="C153" s="68">
        <f>G144*12</f>
        <v>45355.370477362507</v>
      </c>
      <c r="D153" s="67"/>
    </row>
    <row r="154" spans="1:7" x14ac:dyDescent="0.35">
      <c r="A154" s="166" t="s">
        <v>137</v>
      </c>
      <c r="B154" s="166"/>
    </row>
  </sheetData>
  <mergeCells count="109">
    <mergeCell ref="A149:C149"/>
    <mergeCell ref="A154:B154"/>
    <mergeCell ref="A140:G140"/>
    <mergeCell ref="A142:B143"/>
    <mergeCell ref="C142:C143"/>
    <mergeCell ref="D142:D143"/>
    <mergeCell ref="F142:F143"/>
    <mergeCell ref="A147:C147"/>
    <mergeCell ref="B133:C133"/>
    <mergeCell ref="B134:C134"/>
    <mergeCell ref="A135:C135"/>
    <mergeCell ref="B136:C136"/>
    <mergeCell ref="A137:C137"/>
    <mergeCell ref="A125:C125"/>
    <mergeCell ref="A128:D128"/>
    <mergeCell ref="B129:C129"/>
    <mergeCell ref="B130:C130"/>
    <mergeCell ref="B131:C131"/>
    <mergeCell ref="B132:C132"/>
    <mergeCell ref="B107:C107"/>
    <mergeCell ref="B108:C108"/>
    <mergeCell ref="B109:C109"/>
    <mergeCell ref="B110:C110"/>
    <mergeCell ref="A111:C111"/>
    <mergeCell ref="A114:D114"/>
    <mergeCell ref="B100:C100"/>
    <mergeCell ref="B101:C101"/>
    <mergeCell ref="B102:C102"/>
    <mergeCell ref="A103:C103"/>
    <mergeCell ref="A105:D105"/>
    <mergeCell ref="B106:C106"/>
    <mergeCell ref="A92:C92"/>
    <mergeCell ref="A94:D94"/>
    <mergeCell ref="B95:C95"/>
    <mergeCell ref="B96:C96"/>
    <mergeCell ref="A97:C97"/>
    <mergeCell ref="A99:D99"/>
    <mergeCell ref="B86:C86"/>
    <mergeCell ref="B87:C87"/>
    <mergeCell ref="B88:C88"/>
    <mergeCell ref="B89:C89"/>
    <mergeCell ref="B90:C90"/>
    <mergeCell ref="B91:C91"/>
    <mergeCell ref="B79:C79"/>
    <mergeCell ref="A80:C80"/>
    <mergeCell ref="A81:C81"/>
    <mergeCell ref="A83:D83"/>
    <mergeCell ref="A84:D84"/>
    <mergeCell ref="B85:C85"/>
    <mergeCell ref="B73:C73"/>
    <mergeCell ref="B74:C74"/>
    <mergeCell ref="B75:C75"/>
    <mergeCell ref="A76:C76"/>
    <mergeCell ref="B77:C77"/>
    <mergeCell ref="B78:C78"/>
    <mergeCell ref="B66:C66"/>
    <mergeCell ref="B67:C67"/>
    <mergeCell ref="B68:C68"/>
    <mergeCell ref="A69:C69"/>
    <mergeCell ref="A71:D71"/>
    <mergeCell ref="B72:C72"/>
    <mergeCell ref="B59:C59"/>
    <mergeCell ref="B60:C60"/>
    <mergeCell ref="B61:C61"/>
    <mergeCell ref="A62:C62"/>
    <mergeCell ref="A64:D64"/>
    <mergeCell ref="B65:C65"/>
    <mergeCell ref="A43:D43"/>
    <mergeCell ref="A52:B52"/>
    <mergeCell ref="A54:B54"/>
    <mergeCell ref="A56:D56"/>
    <mergeCell ref="B57:C57"/>
    <mergeCell ref="B58:C58"/>
    <mergeCell ref="A36:D36"/>
    <mergeCell ref="B37:C37"/>
    <mergeCell ref="B38:C38"/>
    <mergeCell ref="B39:C39"/>
    <mergeCell ref="B40:C40"/>
    <mergeCell ref="A41:C41"/>
    <mergeCell ref="B29:C29"/>
    <mergeCell ref="B30:C30"/>
    <mergeCell ref="B31:C31"/>
    <mergeCell ref="B32:C32"/>
    <mergeCell ref="A33:C33"/>
    <mergeCell ref="A35:D35"/>
    <mergeCell ref="B22:C22"/>
    <mergeCell ref="B23:C23"/>
    <mergeCell ref="A25:D25"/>
    <mergeCell ref="B26:C26"/>
    <mergeCell ref="B27:C27"/>
    <mergeCell ref="B28:C28"/>
    <mergeCell ref="A16:B16"/>
    <mergeCell ref="A17:C17"/>
    <mergeCell ref="A18:D18"/>
    <mergeCell ref="B19:C19"/>
    <mergeCell ref="B20:C20"/>
    <mergeCell ref="B21:C21"/>
    <mergeCell ref="C9:D9"/>
    <mergeCell ref="C10:D10"/>
    <mergeCell ref="C11:D11"/>
    <mergeCell ref="C12:D12"/>
    <mergeCell ref="A14:D14"/>
    <mergeCell ref="A15:B15"/>
    <mergeCell ref="A1:D1"/>
    <mergeCell ref="A2:D2"/>
    <mergeCell ref="A4:D4"/>
    <mergeCell ref="A5:D5"/>
    <mergeCell ref="A6:D6"/>
    <mergeCell ref="A8:D8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154"/>
  <sheetViews>
    <sheetView topLeftCell="A112" workbookViewId="0">
      <selection activeCell="E130" sqref="E130"/>
    </sheetView>
  </sheetViews>
  <sheetFormatPr defaultColWidth="9.1796875" defaultRowHeight="15.5" x14ac:dyDescent="0.35"/>
  <cols>
    <col min="1" max="1" width="3.81640625" style="1" bestFit="1" customWidth="1"/>
    <col min="2" max="2" width="70.453125" style="1" bestFit="1" customWidth="1"/>
    <col min="3" max="3" width="22.1796875" style="1" bestFit="1" customWidth="1"/>
    <col min="4" max="4" width="21.453125" style="1" bestFit="1" customWidth="1"/>
    <col min="5" max="5" width="35.7265625" style="1" bestFit="1" customWidth="1"/>
    <col min="6" max="6" width="12" style="1" customWidth="1"/>
    <col min="7" max="7" width="15.1796875" style="1" customWidth="1"/>
    <col min="8" max="16384" width="9.1796875" style="1"/>
  </cols>
  <sheetData>
    <row r="1" spans="1:4" x14ac:dyDescent="0.35">
      <c r="A1" s="144" t="s">
        <v>87</v>
      </c>
      <c r="B1" s="144"/>
      <c r="C1" s="144"/>
      <c r="D1" s="144"/>
    </row>
    <row r="2" spans="1:4" x14ac:dyDescent="0.35">
      <c r="A2" s="145" t="s">
        <v>80</v>
      </c>
      <c r="B2" s="145"/>
      <c r="C2" s="145"/>
      <c r="D2" s="145"/>
    </row>
    <row r="3" spans="1:4" x14ac:dyDescent="0.35">
      <c r="A3" s="10"/>
      <c r="B3" s="10"/>
      <c r="C3" s="10"/>
      <c r="D3" s="19"/>
    </row>
    <row r="4" spans="1:4" x14ac:dyDescent="0.35">
      <c r="A4" s="146" t="s">
        <v>90</v>
      </c>
      <c r="B4" s="146"/>
      <c r="C4" s="146"/>
      <c r="D4" s="146"/>
    </row>
    <row r="5" spans="1:4" ht="15.75" customHeight="1" x14ac:dyDescent="0.35">
      <c r="A5" s="146" t="s">
        <v>212</v>
      </c>
      <c r="B5" s="146"/>
      <c r="C5" s="146"/>
      <c r="D5" s="146"/>
    </row>
    <row r="6" spans="1:4" ht="15.75" customHeight="1" x14ac:dyDescent="0.35">
      <c r="A6" s="146" t="s">
        <v>86</v>
      </c>
      <c r="B6" s="146"/>
      <c r="C6" s="146"/>
      <c r="D6" s="146"/>
    </row>
    <row r="7" spans="1:4" x14ac:dyDescent="0.35">
      <c r="A7" s="3"/>
      <c r="B7" s="3"/>
      <c r="C7" s="11"/>
      <c r="D7" s="12"/>
    </row>
    <row r="8" spans="1:4" x14ac:dyDescent="0.35">
      <c r="A8" s="147" t="s">
        <v>0</v>
      </c>
      <c r="B8" s="147"/>
      <c r="C8" s="147"/>
      <c r="D8" s="147"/>
    </row>
    <row r="9" spans="1:4" x14ac:dyDescent="0.35">
      <c r="A9" s="39" t="s">
        <v>1</v>
      </c>
      <c r="B9" s="40" t="s">
        <v>2</v>
      </c>
      <c r="C9" s="138" t="s">
        <v>85</v>
      </c>
      <c r="D9" s="138"/>
    </row>
    <row r="10" spans="1:4" x14ac:dyDescent="0.35">
      <c r="A10" s="39" t="s">
        <v>3</v>
      </c>
      <c r="B10" s="40" t="s">
        <v>4</v>
      </c>
      <c r="C10" s="139" t="s">
        <v>155</v>
      </c>
      <c r="D10" s="139"/>
    </row>
    <row r="11" spans="1:4" x14ac:dyDescent="0.35">
      <c r="A11" s="39" t="s">
        <v>5</v>
      </c>
      <c r="B11" s="40" t="s">
        <v>6</v>
      </c>
      <c r="C11" s="140" t="s">
        <v>81</v>
      </c>
      <c r="D11" s="140"/>
    </row>
    <row r="12" spans="1:4" x14ac:dyDescent="0.35">
      <c r="A12" s="39" t="s">
        <v>7</v>
      </c>
      <c r="B12" s="40" t="s">
        <v>8</v>
      </c>
      <c r="C12" s="141">
        <v>12</v>
      </c>
      <c r="D12" s="141"/>
    </row>
    <row r="13" spans="1:4" x14ac:dyDescent="0.35">
      <c r="A13" s="20"/>
      <c r="B13" s="4"/>
      <c r="C13" s="5"/>
      <c r="D13" s="12"/>
    </row>
    <row r="14" spans="1:4" x14ac:dyDescent="0.35">
      <c r="A14" s="142" t="s">
        <v>25</v>
      </c>
      <c r="B14" s="142"/>
      <c r="C14" s="142"/>
      <c r="D14" s="142"/>
    </row>
    <row r="15" spans="1:4" ht="31.5" customHeight="1" x14ac:dyDescent="0.35">
      <c r="A15" s="143" t="s">
        <v>82</v>
      </c>
      <c r="B15" s="143"/>
      <c r="C15" s="6" t="s">
        <v>26</v>
      </c>
      <c r="D15" s="72" t="s">
        <v>117</v>
      </c>
    </row>
    <row r="16" spans="1:4" x14ac:dyDescent="0.35">
      <c r="A16" s="152" t="s">
        <v>88</v>
      </c>
      <c r="B16" s="152"/>
      <c r="C16" s="71" t="s">
        <v>83</v>
      </c>
      <c r="D16" s="60">
        <v>1</v>
      </c>
    </row>
    <row r="17" spans="1:5" x14ac:dyDescent="0.35">
      <c r="A17" s="153"/>
      <c r="B17" s="153"/>
      <c r="C17" s="153"/>
      <c r="D17" s="12"/>
    </row>
    <row r="18" spans="1:5" x14ac:dyDescent="0.35">
      <c r="A18" s="147" t="s">
        <v>9</v>
      </c>
      <c r="B18" s="147"/>
      <c r="C18" s="147"/>
      <c r="D18" s="147"/>
    </row>
    <row r="19" spans="1:5" x14ac:dyDescent="0.35">
      <c r="A19" s="33">
        <v>1</v>
      </c>
      <c r="B19" s="148" t="s">
        <v>10</v>
      </c>
      <c r="C19" s="148"/>
      <c r="D19" s="34" t="s">
        <v>88</v>
      </c>
    </row>
    <row r="20" spans="1:5" x14ac:dyDescent="0.35">
      <c r="A20" s="33">
        <v>2</v>
      </c>
      <c r="B20" s="148" t="s">
        <v>27</v>
      </c>
      <c r="C20" s="148"/>
      <c r="D20" s="35" t="s">
        <v>89</v>
      </c>
    </row>
    <row r="21" spans="1:5" ht="39" customHeight="1" x14ac:dyDescent="0.35">
      <c r="A21" s="33">
        <v>3</v>
      </c>
      <c r="B21" s="154" t="s">
        <v>214</v>
      </c>
      <c r="C21" s="154"/>
      <c r="D21" s="36">
        <f>(1354.69/220)*200</f>
        <v>1231.5363636363636</v>
      </c>
      <c r="E21" s="108" t="s">
        <v>213</v>
      </c>
    </row>
    <row r="22" spans="1:5" x14ac:dyDescent="0.35">
      <c r="A22" s="33">
        <v>4</v>
      </c>
      <c r="B22" s="148" t="s">
        <v>11</v>
      </c>
      <c r="C22" s="148"/>
      <c r="D22" s="37" t="str">
        <f>C11</f>
        <v>SEEAC/MT</v>
      </c>
    </row>
    <row r="23" spans="1:5" x14ac:dyDescent="0.35">
      <c r="A23" s="33">
        <v>5</v>
      </c>
      <c r="B23" s="148" t="s">
        <v>12</v>
      </c>
      <c r="C23" s="148"/>
      <c r="D23" s="38">
        <v>43831</v>
      </c>
    </row>
    <row r="24" spans="1:5" x14ac:dyDescent="0.35">
      <c r="A24" s="12"/>
      <c r="B24" s="12"/>
      <c r="C24" s="12"/>
      <c r="D24" s="12"/>
    </row>
    <row r="25" spans="1:5" x14ac:dyDescent="0.35">
      <c r="A25" s="149" t="s">
        <v>23</v>
      </c>
      <c r="B25" s="149"/>
      <c r="C25" s="149"/>
      <c r="D25" s="149"/>
    </row>
    <row r="26" spans="1:5" x14ac:dyDescent="0.35">
      <c r="A26" s="70">
        <v>1</v>
      </c>
      <c r="B26" s="150" t="s">
        <v>13</v>
      </c>
      <c r="C26" s="150"/>
      <c r="D26" s="70" t="s">
        <v>14</v>
      </c>
    </row>
    <row r="27" spans="1:5" x14ac:dyDescent="0.35">
      <c r="A27" s="14" t="s">
        <v>1</v>
      </c>
      <c r="B27" s="151" t="s">
        <v>119</v>
      </c>
      <c r="C27" s="151"/>
      <c r="D27" s="24">
        <f>(D21/220)*220</f>
        <v>1231.5363636363636</v>
      </c>
    </row>
    <row r="28" spans="1:5" x14ac:dyDescent="0.35">
      <c r="A28" s="14" t="s">
        <v>3</v>
      </c>
      <c r="B28" s="151" t="s">
        <v>64</v>
      </c>
      <c r="C28" s="151"/>
      <c r="D28" s="24"/>
    </row>
    <row r="29" spans="1:5" x14ac:dyDescent="0.35">
      <c r="A29" s="14" t="s">
        <v>5</v>
      </c>
      <c r="B29" s="151" t="s">
        <v>65</v>
      </c>
      <c r="C29" s="151"/>
      <c r="D29" s="24"/>
    </row>
    <row r="30" spans="1:5" x14ac:dyDescent="0.35">
      <c r="A30" s="14" t="s">
        <v>7</v>
      </c>
      <c r="B30" s="151" t="s">
        <v>66</v>
      </c>
      <c r="C30" s="151"/>
      <c r="D30" s="24"/>
    </row>
    <row r="31" spans="1:5" x14ac:dyDescent="0.35">
      <c r="A31" s="14" t="s">
        <v>15</v>
      </c>
      <c r="B31" s="151" t="s">
        <v>67</v>
      </c>
      <c r="C31" s="151"/>
      <c r="D31" s="24"/>
    </row>
    <row r="32" spans="1:5" x14ac:dyDescent="0.35">
      <c r="A32" s="14" t="s">
        <v>16</v>
      </c>
      <c r="B32" s="158" t="s">
        <v>91</v>
      </c>
      <c r="C32" s="158"/>
      <c r="D32" s="24">
        <v>26.49</v>
      </c>
    </row>
    <row r="33" spans="1:4" x14ac:dyDescent="0.35">
      <c r="A33" s="150" t="s">
        <v>68</v>
      </c>
      <c r="B33" s="150"/>
      <c r="C33" s="150"/>
      <c r="D33" s="25">
        <f>SUM(D27:D32)</f>
        <v>1258.0263636363636</v>
      </c>
    </row>
    <row r="34" spans="1:4" x14ac:dyDescent="0.35">
      <c r="A34" s="12"/>
      <c r="B34" s="12"/>
      <c r="C34" s="12"/>
      <c r="D34" s="12"/>
    </row>
    <row r="35" spans="1:4" x14ac:dyDescent="0.35">
      <c r="A35" s="149" t="s">
        <v>60</v>
      </c>
      <c r="B35" s="149"/>
      <c r="C35" s="149"/>
      <c r="D35" s="149"/>
    </row>
    <row r="36" spans="1:4" x14ac:dyDescent="0.35">
      <c r="A36" s="155" t="s">
        <v>28</v>
      </c>
      <c r="B36" s="155"/>
      <c r="C36" s="155"/>
      <c r="D36" s="155"/>
    </row>
    <row r="37" spans="1:4" x14ac:dyDescent="0.35">
      <c r="A37" s="70" t="s">
        <v>29</v>
      </c>
      <c r="B37" s="156" t="s">
        <v>30</v>
      </c>
      <c r="C37" s="156"/>
      <c r="D37" s="70" t="s">
        <v>14</v>
      </c>
    </row>
    <row r="38" spans="1:4" x14ac:dyDescent="0.35">
      <c r="A38" s="14" t="s">
        <v>1</v>
      </c>
      <c r="B38" s="151" t="s">
        <v>24</v>
      </c>
      <c r="C38" s="151"/>
      <c r="D38" s="24">
        <f>D33/12</f>
        <v>104.8355303030303</v>
      </c>
    </row>
    <row r="39" spans="1:4" x14ac:dyDescent="0.35">
      <c r="A39" s="14" t="s">
        <v>3</v>
      </c>
      <c r="B39" s="157" t="s">
        <v>69</v>
      </c>
      <c r="C39" s="157"/>
      <c r="D39" s="24">
        <f>D33/12</f>
        <v>104.8355303030303</v>
      </c>
    </row>
    <row r="40" spans="1:4" x14ac:dyDescent="0.35">
      <c r="A40" s="14" t="s">
        <v>5</v>
      </c>
      <c r="B40" s="151" t="s">
        <v>70</v>
      </c>
      <c r="C40" s="151"/>
      <c r="D40" s="24">
        <f>D39/3</f>
        <v>34.945176767676763</v>
      </c>
    </row>
    <row r="41" spans="1:4" x14ac:dyDescent="0.35">
      <c r="A41" s="150" t="s">
        <v>68</v>
      </c>
      <c r="B41" s="150"/>
      <c r="C41" s="150"/>
      <c r="D41" s="25">
        <f>SUM(D38:D40)</f>
        <v>244.61623737373736</v>
      </c>
    </row>
    <row r="42" spans="1:4" x14ac:dyDescent="0.35">
      <c r="A42" s="12"/>
      <c r="B42" s="12"/>
      <c r="C42" s="12"/>
      <c r="D42" s="12"/>
    </row>
    <row r="43" spans="1:4" ht="32.25" customHeight="1" x14ac:dyDescent="0.35">
      <c r="A43" s="159" t="s">
        <v>31</v>
      </c>
      <c r="B43" s="159"/>
      <c r="C43" s="159"/>
      <c r="D43" s="159"/>
    </row>
    <row r="44" spans="1:4" x14ac:dyDescent="0.35">
      <c r="A44" s="70" t="s">
        <v>32</v>
      </c>
      <c r="B44" s="70" t="s">
        <v>33</v>
      </c>
      <c r="C44" s="70" t="s">
        <v>34</v>
      </c>
      <c r="D44" s="70" t="s">
        <v>14</v>
      </c>
    </row>
    <row r="45" spans="1:4" x14ac:dyDescent="0.35">
      <c r="A45" s="14" t="s">
        <v>1</v>
      </c>
      <c r="B45" s="8" t="s">
        <v>35</v>
      </c>
      <c r="C45" s="9">
        <v>0.2</v>
      </c>
      <c r="D45" s="24">
        <f>(D33+D41)*C45</f>
        <v>300.52852020202016</v>
      </c>
    </row>
    <row r="46" spans="1:4" x14ac:dyDescent="0.35">
      <c r="A46" s="14" t="s">
        <v>3</v>
      </c>
      <c r="B46" s="8" t="s">
        <v>36</v>
      </c>
      <c r="C46" s="9">
        <v>2.5000000000000001E-2</v>
      </c>
      <c r="D46" s="24">
        <f>(D33+D41)*C46</f>
        <v>37.56606502525252</v>
      </c>
    </row>
    <row r="47" spans="1:4" x14ac:dyDescent="0.35">
      <c r="A47" s="14" t="s">
        <v>5</v>
      </c>
      <c r="B47" s="58" t="s">
        <v>118</v>
      </c>
      <c r="C47" s="59">
        <v>0.02</v>
      </c>
      <c r="D47" s="24">
        <f>(D33+D41)*C47</f>
        <v>30.052852020202018</v>
      </c>
    </row>
    <row r="48" spans="1:4" x14ac:dyDescent="0.35">
      <c r="A48" s="14" t="s">
        <v>7</v>
      </c>
      <c r="B48" s="8" t="s">
        <v>37</v>
      </c>
      <c r="C48" s="9">
        <v>1.4999999999999999E-2</v>
      </c>
      <c r="D48" s="24">
        <f>(D33+D41)*C48</f>
        <v>22.539639015151511</v>
      </c>
    </row>
    <row r="49" spans="1:4" x14ac:dyDescent="0.35">
      <c r="A49" s="14" t="s">
        <v>15</v>
      </c>
      <c r="B49" s="8" t="s">
        <v>38</v>
      </c>
      <c r="C49" s="9">
        <v>0.01</v>
      </c>
      <c r="D49" s="24">
        <f>(D33+D41)*C49</f>
        <v>15.026426010101009</v>
      </c>
    </row>
    <row r="50" spans="1:4" x14ac:dyDescent="0.35">
      <c r="A50" s="14" t="s">
        <v>16</v>
      </c>
      <c r="B50" s="8" t="s">
        <v>39</v>
      </c>
      <c r="C50" s="9">
        <v>6.0000000000000001E-3</v>
      </c>
      <c r="D50" s="125">
        <f>(D33+D41)*C50</f>
        <v>9.0158556060606045</v>
      </c>
    </row>
    <row r="51" spans="1:4" x14ac:dyDescent="0.35">
      <c r="A51" s="14" t="s">
        <v>17</v>
      </c>
      <c r="B51" s="8" t="s">
        <v>40</v>
      </c>
      <c r="C51" s="9">
        <v>2E-3</v>
      </c>
      <c r="D51" s="24">
        <f>(D33+D41)*C51</f>
        <v>3.0052852020202017</v>
      </c>
    </row>
    <row r="52" spans="1:4" x14ac:dyDescent="0.35">
      <c r="A52" s="160" t="s">
        <v>71</v>
      </c>
      <c r="B52" s="160"/>
      <c r="C52" s="53">
        <f>SUM(C45:C51)</f>
        <v>0.27800000000000002</v>
      </c>
      <c r="D52" s="54">
        <f>(D33+D41)*C52</f>
        <v>417.7346430808081</v>
      </c>
    </row>
    <row r="53" spans="1:4" x14ac:dyDescent="0.35">
      <c r="A53" s="14" t="s">
        <v>18</v>
      </c>
      <c r="B53" s="8" t="s">
        <v>41</v>
      </c>
      <c r="C53" s="9">
        <v>0.08</v>
      </c>
      <c r="D53" s="24">
        <f>(D33+D41)*C53</f>
        <v>120.21140808080807</v>
      </c>
    </row>
    <row r="54" spans="1:4" x14ac:dyDescent="0.35">
      <c r="A54" s="150" t="s">
        <v>72</v>
      </c>
      <c r="B54" s="150"/>
      <c r="C54" s="9">
        <f>SUM(C52:C53)</f>
        <v>0.35800000000000004</v>
      </c>
      <c r="D54" s="25">
        <f>SUM(D52:D53)</f>
        <v>537.9460511616162</v>
      </c>
    </row>
    <row r="55" spans="1:4" x14ac:dyDescent="0.35">
      <c r="A55" s="12"/>
      <c r="B55" s="12"/>
      <c r="C55" s="12"/>
      <c r="D55" s="12"/>
    </row>
    <row r="56" spans="1:4" x14ac:dyDescent="0.35">
      <c r="A56" s="149" t="s">
        <v>42</v>
      </c>
      <c r="B56" s="149"/>
      <c r="C56" s="149"/>
      <c r="D56" s="149"/>
    </row>
    <row r="57" spans="1:4" x14ac:dyDescent="0.35">
      <c r="A57" s="70" t="s">
        <v>43</v>
      </c>
      <c r="B57" s="150" t="s">
        <v>19</v>
      </c>
      <c r="C57" s="150"/>
      <c r="D57" s="70" t="s">
        <v>14</v>
      </c>
    </row>
    <row r="58" spans="1:4" x14ac:dyDescent="0.35">
      <c r="A58" s="14" t="s">
        <v>1</v>
      </c>
      <c r="B58" s="151" t="s">
        <v>158</v>
      </c>
      <c r="C58" s="151"/>
      <c r="D58" s="24">
        <v>0</v>
      </c>
    </row>
    <row r="59" spans="1:4" x14ac:dyDescent="0.35">
      <c r="A59" s="14" t="s">
        <v>3</v>
      </c>
      <c r="B59" s="151" t="s">
        <v>115</v>
      </c>
      <c r="C59" s="151"/>
      <c r="D59" s="24">
        <f>(15*22)-(15*22*5%)</f>
        <v>313.5</v>
      </c>
    </row>
    <row r="60" spans="1:4" x14ac:dyDescent="0.35">
      <c r="A60" s="14" t="s">
        <v>5</v>
      </c>
      <c r="B60" s="151" t="s">
        <v>116</v>
      </c>
      <c r="C60" s="151"/>
      <c r="D60" s="24">
        <v>110</v>
      </c>
    </row>
    <row r="61" spans="1:4" x14ac:dyDescent="0.35">
      <c r="A61" s="14" t="s">
        <v>7</v>
      </c>
      <c r="B61" s="151" t="s">
        <v>63</v>
      </c>
      <c r="C61" s="151"/>
      <c r="D61" s="24"/>
    </row>
    <row r="62" spans="1:4" x14ac:dyDescent="0.35">
      <c r="A62" s="150" t="s">
        <v>68</v>
      </c>
      <c r="B62" s="150"/>
      <c r="C62" s="150"/>
      <c r="D62" s="25">
        <f>SUM(D58:D61)</f>
        <v>423.5</v>
      </c>
    </row>
    <row r="63" spans="1:4" x14ac:dyDescent="0.35">
      <c r="A63" s="12"/>
      <c r="B63" s="12"/>
      <c r="C63" s="12"/>
      <c r="D63" s="12"/>
    </row>
    <row r="64" spans="1:4" x14ac:dyDescent="0.35">
      <c r="A64" s="149" t="s">
        <v>44</v>
      </c>
      <c r="B64" s="149"/>
      <c r="C64" s="149"/>
      <c r="D64" s="149"/>
    </row>
    <row r="65" spans="1:4" x14ac:dyDescent="0.35">
      <c r="A65" s="70">
        <v>2</v>
      </c>
      <c r="B65" s="150" t="s">
        <v>45</v>
      </c>
      <c r="C65" s="150"/>
      <c r="D65" s="70" t="s">
        <v>14</v>
      </c>
    </row>
    <row r="66" spans="1:4" x14ac:dyDescent="0.35">
      <c r="A66" s="14" t="s">
        <v>29</v>
      </c>
      <c r="B66" s="151" t="s">
        <v>30</v>
      </c>
      <c r="C66" s="151"/>
      <c r="D66" s="26">
        <f>D41</f>
        <v>244.61623737373736</v>
      </c>
    </row>
    <row r="67" spans="1:4" x14ac:dyDescent="0.35">
      <c r="A67" s="14" t="s">
        <v>32</v>
      </c>
      <c r="B67" s="151" t="s">
        <v>33</v>
      </c>
      <c r="C67" s="151"/>
      <c r="D67" s="26">
        <f>D54</f>
        <v>537.9460511616162</v>
      </c>
    </row>
    <row r="68" spans="1:4" x14ac:dyDescent="0.35">
      <c r="A68" s="14" t="s">
        <v>43</v>
      </c>
      <c r="B68" s="151" t="s">
        <v>19</v>
      </c>
      <c r="C68" s="151"/>
      <c r="D68" s="26">
        <f>D62</f>
        <v>423.5</v>
      </c>
    </row>
    <row r="69" spans="1:4" ht="15.75" customHeight="1" x14ac:dyDescent="0.35">
      <c r="A69" s="150" t="s">
        <v>68</v>
      </c>
      <c r="B69" s="150"/>
      <c r="C69" s="150"/>
      <c r="D69" s="27">
        <f>SUM(D66:D68)</f>
        <v>1206.0622885353537</v>
      </c>
    </row>
    <row r="70" spans="1:4" x14ac:dyDescent="0.35">
      <c r="A70" s="21"/>
      <c r="B70" s="12"/>
      <c r="C70" s="12"/>
      <c r="D70" s="12"/>
    </row>
    <row r="71" spans="1:4" x14ac:dyDescent="0.35">
      <c r="A71" s="149" t="s">
        <v>46</v>
      </c>
      <c r="B71" s="149"/>
      <c r="C71" s="149"/>
      <c r="D71" s="149"/>
    </row>
    <row r="72" spans="1:4" x14ac:dyDescent="0.35">
      <c r="A72" s="70">
        <v>3</v>
      </c>
      <c r="B72" s="150" t="s">
        <v>22</v>
      </c>
      <c r="C72" s="150"/>
      <c r="D72" s="70" t="s">
        <v>14</v>
      </c>
    </row>
    <row r="73" spans="1:4" x14ac:dyDescent="0.35">
      <c r="A73" s="57" t="s">
        <v>1</v>
      </c>
      <c r="B73" s="157" t="s">
        <v>47</v>
      </c>
      <c r="C73" s="157"/>
      <c r="D73" s="30">
        <f>(D33+D69-D52)/12</f>
        <v>170.52950075757579</v>
      </c>
    </row>
    <row r="74" spans="1:4" x14ac:dyDescent="0.35">
      <c r="A74" s="57" t="s">
        <v>3</v>
      </c>
      <c r="B74" s="157" t="s">
        <v>48</v>
      </c>
      <c r="C74" s="157"/>
      <c r="D74" s="31">
        <f>D73*8%</f>
        <v>13.642360060606064</v>
      </c>
    </row>
    <row r="75" spans="1:4" x14ac:dyDescent="0.35">
      <c r="A75" s="57" t="s">
        <v>5</v>
      </c>
      <c r="B75" s="157" t="s">
        <v>49</v>
      </c>
      <c r="C75" s="157"/>
      <c r="D75" s="31">
        <f>(D53*50%)</f>
        <v>60.105704040404035</v>
      </c>
    </row>
    <row r="76" spans="1:4" ht="15.75" customHeight="1" x14ac:dyDescent="0.35">
      <c r="A76" s="161" t="s">
        <v>73</v>
      </c>
      <c r="B76" s="161"/>
      <c r="C76" s="161"/>
      <c r="D76" s="32">
        <f>(D73+D75)*37.71%</f>
        <v>86.972535729318196</v>
      </c>
    </row>
    <row r="77" spans="1:4" x14ac:dyDescent="0.35">
      <c r="A77" s="57" t="s">
        <v>7</v>
      </c>
      <c r="B77" s="157" t="s">
        <v>74</v>
      </c>
      <c r="C77" s="157"/>
      <c r="D77" s="31">
        <f>(D33+D69)/12</f>
        <v>205.34072101430979</v>
      </c>
    </row>
    <row r="78" spans="1:4" ht="31.5" customHeight="1" x14ac:dyDescent="0.35">
      <c r="A78" s="14" t="s">
        <v>15</v>
      </c>
      <c r="B78" s="151" t="s">
        <v>50</v>
      </c>
      <c r="C78" s="151"/>
      <c r="D78" s="30">
        <f>(D77*C54)</f>
        <v>73.511978123122915</v>
      </c>
    </row>
    <row r="79" spans="1:4" x14ac:dyDescent="0.35">
      <c r="A79" s="14" t="s">
        <v>16</v>
      </c>
      <c r="B79" s="151" t="s">
        <v>51</v>
      </c>
      <c r="C79" s="151"/>
      <c r="D79" s="30">
        <f>D75</f>
        <v>60.105704040404035</v>
      </c>
    </row>
    <row r="80" spans="1:4" ht="15.75" customHeight="1" x14ac:dyDescent="0.35">
      <c r="A80" s="160" t="s">
        <v>75</v>
      </c>
      <c r="B80" s="160"/>
      <c r="C80" s="160"/>
      <c r="D80" s="32">
        <f>(D77+D79)*37.71%</f>
        <v>100.09984688813257</v>
      </c>
    </row>
    <row r="81" spans="1:6" ht="15.75" customHeight="1" x14ac:dyDescent="0.35">
      <c r="A81" s="150" t="s">
        <v>68</v>
      </c>
      <c r="B81" s="150"/>
      <c r="C81" s="150"/>
      <c r="D81" s="55">
        <f>(D76+D80)-5.76</f>
        <v>181.31238261745079</v>
      </c>
    </row>
    <row r="82" spans="1:6" x14ac:dyDescent="0.35">
      <c r="A82" s="12"/>
      <c r="B82" s="12"/>
      <c r="C82" s="12"/>
      <c r="D82" s="12"/>
    </row>
    <row r="83" spans="1:6" x14ac:dyDescent="0.35">
      <c r="A83" s="149" t="s">
        <v>52</v>
      </c>
      <c r="B83" s="149"/>
      <c r="C83" s="149"/>
      <c r="D83" s="149"/>
    </row>
    <row r="84" spans="1:6" x14ac:dyDescent="0.35">
      <c r="A84" s="155" t="s">
        <v>53</v>
      </c>
      <c r="B84" s="155"/>
      <c r="C84" s="155"/>
      <c r="D84" s="155"/>
    </row>
    <row r="85" spans="1:6" x14ac:dyDescent="0.35">
      <c r="A85" s="70" t="s">
        <v>20</v>
      </c>
      <c r="B85" s="150" t="s">
        <v>54</v>
      </c>
      <c r="C85" s="150"/>
      <c r="D85" s="70" t="s">
        <v>14</v>
      </c>
      <c r="F85" s="7"/>
    </row>
    <row r="86" spans="1:6" x14ac:dyDescent="0.35">
      <c r="A86" s="14" t="s">
        <v>1</v>
      </c>
      <c r="B86" s="151" t="s">
        <v>92</v>
      </c>
      <c r="C86" s="151"/>
      <c r="D86" s="28"/>
    </row>
    <row r="87" spans="1:6" x14ac:dyDescent="0.35">
      <c r="A87" s="14" t="s">
        <v>3</v>
      </c>
      <c r="B87" s="151" t="s">
        <v>93</v>
      </c>
      <c r="C87" s="151"/>
      <c r="D87" s="29">
        <f>(D33+D69+D81)/30*29.1991/12</f>
        <v>214.56480376364559</v>
      </c>
    </row>
    <row r="88" spans="1:6" x14ac:dyDescent="0.35">
      <c r="A88" s="14" t="s">
        <v>5</v>
      </c>
      <c r="B88" s="151" t="s">
        <v>94</v>
      </c>
      <c r="C88" s="151"/>
      <c r="D88" s="26"/>
    </row>
    <row r="89" spans="1:6" x14ac:dyDescent="0.35">
      <c r="A89" s="14" t="s">
        <v>7</v>
      </c>
      <c r="B89" s="151" t="s">
        <v>95</v>
      </c>
      <c r="C89" s="151"/>
      <c r="D89" s="26"/>
    </row>
    <row r="90" spans="1:6" x14ac:dyDescent="0.35">
      <c r="A90" s="14" t="s">
        <v>15</v>
      </c>
      <c r="B90" s="151" t="s">
        <v>96</v>
      </c>
      <c r="C90" s="151"/>
      <c r="D90" s="26"/>
    </row>
    <row r="91" spans="1:6" x14ac:dyDescent="0.35">
      <c r="A91" s="14" t="s">
        <v>16</v>
      </c>
      <c r="B91" s="151" t="s">
        <v>97</v>
      </c>
      <c r="C91" s="151"/>
      <c r="D91" s="14"/>
    </row>
    <row r="92" spans="1:6" ht="15.75" customHeight="1" x14ac:dyDescent="0.35">
      <c r="A92" s="150" t="s">
        <v>72</v>
      </c>
      <c r="B92" s="150"/>
      <c r="C92" s="150"/>
      <c r="D92" s="27">
        <f>SUM(D86:D91)</f>
        <v>214.56480376364559</v>
      </c>
    </row>
    <row r="93" spans="1:6" x14ac:dyDescent="0.35">
      <c r="A93" s="12"/>
      <c r="B93" s="12"/>
      <c r="C93" s="12"/>
      <c r="D93" s="12"/>
    </row>
    <row r="94" spans="1:6" x14ac:dyDescent="0.35">
      <c r="A94" s="149" t="s">
        <v>55</v>
      </c>
      <c r="B94" s="149"/>
      <c r="C94" s="149"/>
      <c r="D94" s="149"/>
    </row>
    <row r="95" spans="1:6" x14ac:dyDescent="0.35">
      <c r="A95" s="70" t="s">
        <v>21</v>
      </c>
      <c r="B95" s="150" t="s">
        <v>56</v>
      </c>
      <c r="C95" s="150"/>
      <c r="D95" s="70" t="s">
        <v>14</v>
      </c>
    </row>
    <row r="96" spans="1:6" x14ac:dyDescent="0.35">
      <c r="A96" s="14" t="s">
        <v>1</v>
      </c>
      <c r="B96" s="151" t="s">
        <v>98</v>
      </c>
      <c r="C96" s="151"/>
      <c r="D96" s="24"/>
    </row>
    <row r="97" spans="1:4" ht="15.75" customHeight="1" x14ac:dyDescent="0.35">
      <c r="A97" s="150" t="s">
        <v>68</v>
      </c>
      <c r="B97" s="150"/>
      <c r="C97" s="150"/>
      <c r="D97" s="25">
        <v>0</v>
      </c>
    </row>
    <row r="98" spans="1:4" x14ac:dyDescent="0.35">
      <c r="A98" s="12"/>
      <c r="B98" s="12"/>
      <c r="C98" s="12"/>
      <c r="D98" s="12"/>
    </row>
    <row r="99" spans="1:4" x14ac:dyDescent="0.35">
      <c r="A99" s="149" t="s">
        <v>57</v>
      </c>
      <c r="B99" s="149"/>
      <c r="C99" s="149"/>
      <c r="D99" s="149"/>
    </row>
    <row r="100" spans="1:4" x14ac:dyDescent="0.35">
      <c r="A100" s="70">
        <v>4</v>
      </c>
      <c r="B100" s="162" t="s">
        <v>58</v>
      </c>
      <c r="C100" s="162"/>
      <c r="D100" s="70" t="s">
        <v>14</v>
      </c>
    </row>
    <row r="101" spans="1:4" x14ac:dyDescent="0.35">
      <c r="A101" s="14" t="s">
        <v>20</v>
      </c>
      <c r="B101" s="151" t="s">
        <v>99</v>
      </c>
      <c r="C101" s="151"/>
      <c r="D101" s="26">
        <f>D92</f>
        <v>214.56480376364559</v>
      </c>
    </row>
    <row r="102" spans="1:4" x14ac:dyDescent="0.35">
      <c r="A102" s="14" t="s">
        <v>21</v>
      </c>
      <c r="B102" s="151" t="s">
        <v>100</v>
      </c>
      <c r="C102" s="151"/>
      <c r="D102" s="26"/>
    </row>
    <row r="103" spans="1:4" ht="15.75" customHeight="1" x14ac:dyDescent="0.35">
      <c r="A103" s="150" t="s">
        <v>68</v>
      </c>
      <c r="B103" s="150"/>
      <c r="C103" s="150"/>
      <c r="D103" s="27">
        <f>SUM(D101:D102)</f>
        <v>214.56480376364559</v>
      </c>
    </row>
    <row r="104" spans="1:4" x14ac:dyDescent="0.35">
      <c r="A104" s="12"/>
      <c r="B104" s="12"/>
      <c r="C104" s="12"/>
      <c r="D104" s="12"/>
    </row>
    <row r="105" spans="1:4" x14ac:dyDescent="0.35">
      <c r="A105" s="149" t="s">
        <v>61</v>
      </c>
      <c r="B105" s="149"/>
      <c r="C105" s="149"/>
      <c r="D105" s="149"/>
    </row>
    <row r="106" spans="1:4" x14ac:dyDescent="0.35">
      <c r="A106" s="70">
        <v>5</v>
      </c>
      <c r="B106" s="150" t="s">
        <v>76</v>
      </c>
      <c r="C106" s="150"/>
      <c r="D106" s="70" t="s">
        <v>14</v>
      </c>
    </row>
    <row r="107" spans="1:4" x14ac:dyDescent="0.35">
      <c r="A107" s="14" t="s">
        <v>1</v>
      </c>
      <c r="B107" s="156" t="s">
        <v>77</v>
      </c>
      <c r="C107" s="156"/>
      <c r="D107" s="23">
        <f>Uniforme!O8</f>
        <v>129.98122222222221</v>
      </c>
    </row>
    <row r="108" spans="1:4" x14ac:dyDescent="0.35">
      <c r="A108" s="14" t="s">
        <v>3</v>
      </c>
      <c r="B108" s="151" t="s">
        <v>101</v>
      </c>
      <c r="C108" s="151"/>
      <c r="D108" s="24"/>
    </row>
    <row r="109" spans="1:4" x14ac:dyDescent="0.35">
      <c r="A109" s="14" t="s">
        <v>5</v>
      </c>
      <c r="B109" s="151" t="s">
        <v>102</v>
      </c>
      <c r="C109" s="151"/>
      <c r="D109" s="24"/>
    </row>
    <row r="110" spans="1:4" x14ac:dyDescent="0.35">
      <c r="A110" s="14" t="s">
        <v>7</v>
      </c>
      <c r="B110" s="151" t="s">
        <v>78</v>
      </c>
      <c r="C110" s="151"/>
      <c r="D110" s="24"/>
    </row>
    <row r="111" spans="1:4" ht="16.5" customHeight="1" x14ac:dyDescent="0.35">
      <c r="A111" s="150" t="s">
        <v>72</v>
      </c>
      <c r="B111" s="150"/>
      <c r="C111" s="150"/>
      <c r="D111" s="25">
        <f>SUM(D107:D110)</f>
        <v>129.98122222222221</v>
      </c>
    </row>
    <row r="112" spans="1:4" x14ac:dyDescent="0.35">
      <c r="A112" s="12"/>
      <c r="B112" s="12"/>
      <c r="C112" s="12"/>
      <c r="D112" s="12"/>
    </row>
    <row r="113" spans="1:5" x14ac:dyDescent="0.35">
      <c r="A113" s="12"/>
      <c r="B113" s="12"/>
      <c r="C113" s="12"/>
      <c r="D113" s="12"/>
    </row>
    <row r="114" spans="1:5" x14ac:dyDescent="0.35">
      <c r="A114" s="147" t="s">
        <v>103</v>
      </c>
      <c r="B114" s="147"/>
      <c r="C114" s="147"/>
      <c r="D114" s="147"/>
    </row>
    <row r="115" spans="1:5" x14ac:dyDescent="0.35">
      <c r="A115" s="41"/>
      <c r="B115" s="40"/>
      <c r="C115" s="42"/>
      <c r="D115" s="43"/>
    </row>
    <row r="116" spans="1:5" x14ac:dyDescent="0.35">
      <c r="A116" s="70">
        <v>6</v>
      </c>
      <c r="B116" s="44" t="s">
        <v>104</v>
      </c>
      <c r="C116" s="70" t="s">
        <v>34</v>
      </c>
      <c r="D116" s="70" t="s">
        <v>14</v>
      </c>
    </row>
    <row r="117" spans="1:5" x14ac:dyDescent="0.35">
      <c r="A117" s="70" t="s">
        <v>1</v>
      </c>
      <c r="B117" s="45" t="s">
        <v>105</v>
      </c>
      <c r="C117" s="46">
        <v>0.06</v>
      </c>
      <c r="D117" s="126">
        <f>(D33+D69+D81+D103+D111)*C117</f>
        <v>179.39682364650216</v>
      </c>
    </row>
    <row r="118" spans="1:5" x14ac:dyDescent="0.35">
      <c r="A118" s="70" t="s">
        <v>3</v>
      </c>
      <c r="B118" s="45" t="s">
        <v>106</v>
      </c>
      <c r="C118" s="9">
        <v>6.7900000000000002E-2</v>
      </c>
      <c r="D118" s="126">
        <f>(D33+D69+D81+D103+D111)*C118</f>
        <v>203.01740542662495</v>
      </c>
    </row>
    <row r="119" spans="1:5" x14ac:dyDescent="0.35">
      <c r="A119" s="70" t="s">
        <v>5</v>
      </c>
      <c r="B119" s="45" t="s">
        <v>107</v>
      </c>
      <c r="C119" s="14" t="s">
        <v>108</v>
      </c>
      <c r="D119" s="29"/>
    </row>
    <row r="120" spans="1:5" x14ac:dyDescent="0.35">
      <c r="A120" s="70"/>
      <c r="B120" s="45" t="s">
        <v>109</v>
      </c>
      <c r="C120" s="9">
        <v>6.4999999999999997E-3</v>
      </c>
      <c r="D120" s="126">
        <f>C120*D135</f>
        <v>19.434655895037732</v>
      </c>
    </row>
    <row r="121" spans="1:5" x14ac:dyDescent="0.35">
      <c r="A121" s="70"/>
      <c r="B121" s="45" t="s">
        <v>110</v>
      </c>
      <c r="C121" s="9">
        <v>0.03</v>
      </c>
      <c r="D121" s="126">
        <f>C121*D135</f>
        <v>89.698411823251078</v>
      </c>
    </row>
    <row r="122" spans="1:5" x14ac:dyDescent="0.35">
      <c r="A122" s="70"/>
      <c r="B122" s="45" t="s">
        <v>111</v>
      </c>
      <c r="C122" s="14">
        <v>0</v>
      </c>
      <c r="D122" s="126"/>
    </row>
    <row r="123" spans="1:5" x14ac:dyDescent="0.35">
      <c r="A123" s="45"/>
      <c r="B123" s="51" t="s">
        <v>156</v>
      </c>
      <c r="C123" s="52">
        <v>0.05</v>
      </c>
      <c r="D123" s="126">
        <f>C123*D135</f>
        <v>149.49735303875181</v>
      </c>
    </row>
    <row r="124" spans="1:5" x14ac:dyDescent="0.35">
      <c r="A124" s="47"/>
      <c r="B124" s="70" t="s">
        <v>112</v>
      </c>
      <c r="C124" s="48">
        <f>C123+C121+C120</f>
        <v>8.6500000000000007E-2</v>
      </c>
      <c r="D124" s="126">
        <f>C124*D135</f>
        <v>258.63042075704061</v>
      </c>
      <c r="E124" s="13"/>
    </row>
    <row r="125" spans="1:5" x14ac:dyDescent="0.35">
      <c r="A125" s="150" t="s">
        <v>113</v>
      </c>
      <c r="B125" s="150"/>
      <c r="C125" s="150"/>
      <c r="D125" s="49">
        <f>(D117+D118+D124)</f>
        <v>641.04464983016771</v>
      </c>
      <c r="E125" s="13"/>
    </row>
    <row r="126" spans="1:5" x14ac:dyDescent="0.35">
      <c r="A126" s="12"/>
      <c r="B126" s="12"/>
      <c r="C126" s="12"/>
      <c r="D126" s="12"/>
    </row>
    <row r="127" spans="1:5" x14ac:dyDescent="0.35">
      <c r="A127" s="12"/>
      <c r="B127" s="12"/>
      <c r="C127" s="12"/>
      <c r="D127" s="12"/>
    </row>
    <row r="128" spans="1:5" x14ac:dyDescent="0.35">
      <c r="A128" s="149" t="s">
        <v>79</v>
      </c>
      <c r="B128" s="149"/>
      <c r="C128" s="149"/>
      <c r="D128" s="149"/>
    </row>
    <row r="129" spans="1:7" x14ac:dyDescent="0.35">
      <c r="A129" s="70"/>
      <c r="B129" s="150" t="s">
        <v>59</v>
      </c>
      <c r="C129" s="150"/>
      <c r="D129" s="70" t="s">
        <v>14</v>
      </c>
    </row>
    <row r="130" spans="1:7" x14ac:dyDescent="0.35">
      <c r="A130" s="73" t="s">
        <v>1</v>
      </c>
      <c r="B130" s="151" t="s">
        <v>215</v>
      </c>
      <c r="C130" s="151"/>
      <c r="D130" s="22">
        <f>D33</f>
        <v>1258.0263636363636</v>
      </c>
    </row>
    <row r="131" spans="1:7" x14ac:dyDescent="0.35">
      <c r="A131" s="73" t="s">
        <v>3</v>
      </c>
      <c r="B131" s="151" t="s">
        <v>60</v>
      </c>
      <c r="C131" s="151"/>
      <c r="D131" s="22">
        <f>D69</f>
        <v>1206.0622885353537</v>
      </c>
    </row>
    <row r="132" spans="1:7" x14ac:dyDescent="0.35">
      <c r="A132" s="73" t="s">
        <v>5</v>
      </c>
      <c r="B132" s="151" t="s">
        <v>46</v>
      </c>
      <c r="C132" s="151"/>
      <c r="D132" s="22">
        <f>D81</f>
        <v>181.31238261745079</v>
      </c>
    </row>
    <row r="133" spans="1:7" x14ac:dyDescent="0.35">
      <c r="A133" s="73" t="s">
        <v>7</v>
      </c>
      <c r="B133" s="157" t="s">
        <v>52</v>
      </c>
      <c r="C133" s="157"/>
      <c r="D133" s="22">
        <f>D103</f>
        <v>214.56480376364559</v>
      </c>
    </row>
    <row r="134" spans="1:7" x14ac:dyDescent="0.35">
      <c r="A134" s="73" t="s">
        <v>15</v>
      </c>
      <c r="B134" s="151" t="s">
        <v>61</v>
      </c>
      <c r="C134" s="151"/>
      <c r="D134" s="22">
        <f>D111</f>
        <v>129.98122222222221</v>
      </c>
    </row>
    <row r="135" spans="1:7" ht="15.75" customHeight="1" x14ac:dyDescent="0.35">
      <c r="A135" s="150" t="s">
        <v>62</v>
      </c>
      <c r="B135" s="150"/>
      <c r="C135" s="150"/>
      <c r="D135" s="132">
        <f>SUM(D130:D134)</f>
        <v>2989.9470607750359</v>
      </c>
    </row>
    <row r="136" spans="1:7" x14ac:dyDescent="0.35">
      <c r="A136" s="73" t="s">
        <v>16</v>
      </c>
      <c r="B136" s="157" t="s">
        <v>114</v>
      </c>
      <c r="C136" s="157"/>
      <c r="D136" s="22">
        <f>D125</f>
        <v>641.04464983016771</v>
      </c>
    </row>
    <row r="137" spans="1:7" ht="16.5" customHeight="1" x14ac:dyDescent="0.35">
      <c r="A137" s="171" t="s">
        <v>140</v>
      </c>
      <c r="B137" s="171"/>
      <c r="C137" s="171"/>
      <c r="D137" s="56">
        <f>D135+D136</f>
        <v>3630.9917106052035</v>
      </c>
    </row>
    <row r="138" spans="1:7" x14ac:dyDescent="0.35">
      <c r="C138" s="2"/>
    </row>
    <row r="140" spans="1:7" x14ac:dyDescent="0.35">
      <c r="A140" s="167" t="s">
        <v>138</v>
      </c>
      <c r="B140" s="167"/>
      <c r="C140" s="167"/>
      <c r="D140" s="167"/>
      <c r="E140" s="167"/>
      <c r="F140" s="167"/>
      <c r="G140" s="167"/>
    </row>
    <row r="141" spans="1:7" x14ac:dyDescent="0.35">
      <c r="A141" s="61"/>
      <c r="B141" s="61"/>
      <c r="C141" s="62"/>
      <c r="D141" s="63"/>
      <c r="E141" s="64"/>
      <c r="F141" s="12"/>
      <c r="G141" s="12"/>
    </row>
    <row r="142" spans="1:7" ht="31" x14ac:dyDescent="0.35">
      <c r="A142" s="150" t="s">
        <v>123</v>
      </c>
      <c r="B142" s="150"/>
      <c r="C142" s="150" t="s">
        <v>124</v>
      </c>
      <c r="D142" s="150" t="s">
        <v>125</v>
      </c>
      <c r="E142" s="70" t="s">
        <v>126</v>
      </c>
      <c r="F142" s="168" t="s">
        <v>127</v>
      </c>
      <c r="G142" s="70" t="s">
        <v>128</v>
      </c>
    </row>
    <row r="143" spans="1:7" x14ac:dyDescent="0.35">
      <c r="A143" s="150"/>
      <c r="B143" s="150"/>
      <c r="C143" s="150"/>
      <c r="D143" s="150"/>
      <c r="E143" s="70" t="s">
        <v>129</v>
      </c>
      <c r="F143" s="169"/>
      <c r="G143" s="70" t="s">
        <v>130</v>
      </c>
    </row>
    <row r="144" spans="1:7" x14ac:dyDescent="0.35">
      <c r="A144" s="70" t="s">
        <v>131</v>
      </c>
      <c r="B144" s="69" t="s">
        <v>141</v>
      </c>
      <c r="C144" s="65">
        <f>D137</f>
        <v>3630.9917106052035</v>
      </c>
      <c r="D144" s="14">
        <v>1</v>
      </c>
      <c r="E144" s="65">
        <f>C144*D144</f>
        <v>3630.9917106052035</v>
      </c>
      <c r="F144" s="83">
        <f>D16</f>
        <v>1</v>
      </c>
      <c r="G144" s="65">
        <f>(C144*D144*F144)</f>
        <v>3630.9917106052035</v>
      </c>
    </row>
    <row r="145" spans="1:7" x14ac:dyDescent="0.35">
      <c r="A145" s="61"/>
      <c r="B145" s="61"/>
      <c r="C145" s="62"/>
      <c r="D145" s="63"/>
      <c r="E145" s="64"/>
      <c r="F145" s="12"/>
      <c r="G145" s="12"/>
    </row>
    <row r="146" spans="1:7" x14ac:dyDescent="0.35">
      <c r="A146" s="61"/>
      <c r="B146" s="61"/>
      <c r="C146" s="62"/>
      <c r="D146" s="63"/>
      <c r="E146" s="64"/>
      <c r="F146" s="12"/>
      <c r="G146" s="12"/>
    </row>
    <row r="147" spans="1:7" x14ac:dyDescent="0.35">
      <c r="A147" s="170" t="s">
        <v>139</v>
      </c>
      <c r="B147" s="170"/>
      <c r="C147" s="170"/>
      <c r="D147" s="63"/>
      <c r="E147" s="64"/>
      <c r="F147" s="12"/>
      <c r="G147" s="12"/>
    </row>
    <row r="149" spans="1:7" x14ac:dyDescent="0.35">
      <c r="A149" s="163" t="s">
        <v>132</v>
      </c>
      <c r="B149" s="164"/>
      <c r="C149" s="165"/>
    </row>
    <row r="150" spans="1:7" x14ac:dyDescent="0.35">
      <c r="A150" s="45"/>
      <c r="B150" s="44" t="s">
        <v>133</v>
      </c>
      <c r="C150" s="70" t="s">
        <v>134</v>
      </c>
    </row>
    <row r="151" spans="1:7" x14ac:dyDescent="0.35">
      <c r="A151" s="70" t="s">
        <v>1</v>
      </c>
      <c r="B151" s="45" t="s">
        <v>135</v>
      </c>
      <c r="C151" s="66">
        <f>E144</f>
        <v>3630.9917106052035</v>
      </c>
    </row>
    <row r="152" spans="1:7" x14ac:dyDescent="0.35">
      <c r="A152" s="70" t="s">
        <v>3</v>
      </c>
      <c r="B152" s="45" t="s">
        <v>122</v>
      </c>
      <c r="C152" s="65">
        <f>G144</f>
        <v>3630.9917106052035</v>
      </c>
    </row>
    <row r="153" spans="1:7" ht="31" x14ac:dyDescent="0.35">
      <c r="A153" s="70" t="s">
        <v>5</v>
      </c>
      <c r="B153" s="45" t="s">
        <v>136</v>
      </c>
      <c r="C153" s="68">
        <f>G144*12</f>
        <v>43571.900527262442</v>
      </c>
      <c r="D153" s="67"/>
    </row>
    <row r="154" spans="1:7" x14ac:dyDescent="0.35">
      <c r="A154" s="166" t="s">
        <v>137</v>
      </c>
      <c r="B154" s="166"/>
    </row>
  </sheetData>
  <mergeCells count="109">
    <mergeCell ref="A149:C149"/>
    <mergeCell ref="A154:B154"/>
    <mergeCell ref="A140:G140"/>
    <mergeCell ref="A142:B143"/>
    <mergeCell ref="C142:C143"/>
    <mergeCell ref="D142:D143"/>
    <mergeCell ref="F142:F143"/>
    <mergeCell ref="A147:C147"/>
    <mergeCell ref="B133:C133"/>
    <mergeCell ref="B134:C134"/>
    <mergeCell ref="A135:C135"/>
    <mergeCell ref="B136:C136"/>
    <mergeCell ref="A137:C137"/>
    <mergeCell ref="A125:C125"/>
    <mergeCell ref="A128:D128"/>
    <mergeCell ref="B129:C129"/>
    <mergeCell ref="B130:C130"/>
    <mergeCell ref="B131:C131"/>
    <mergeCell ref="B132:C132"/>
    <mergeCell ref="B107:C107"/>
    <mergeCell ref="B108:C108"/>
    <mergeCell ref="B109:C109"/>
    <mergeCell ref="B110:C110"/>
    <mergeCell ref="A111:C111"/>
    <mergeCell ref="A114:D114"/>
    <mergeCell ref="B100:C100"/>
    <mergeCell ref="B101:C101"/>
    <mergeCell ref="B102:C102"/>
    <mergeCell ref="A103:C103"/>
    <mergeCell ref="A105:D105"/>
    <mergeCell ref="B106:C106"/>
    <mergeCell ref="A92:C92"/>
    <mergeCell ref="A94:D94"/>
    <mergeCell ref="B95:C95"/>
    <mergeCell ref="B96:C96"/>
    <mergeCell ref="A97:C97"/>
    <mergeCell ref="A99:D99"/>
    <mergeCell ref="B86:C86"/>
    <mergeCell ref="B87:C87"/>
    <mergeCell ref="B88:C88"/>
    <mergeCell ref="B89:C89"/>
    <mergeCell ref="B90:C90"/>
    <mergeCell ref="B91:C91"/>
    <mergeCell ref="B79:C79"/>
    <mergeCell ref="A80:C80"/>
    <mergeCell ref="A81:C81"/>
    <mergeCell ref="A83:D83"/>
    <mergeCell ref="A84:D84"/>
    <mergeCell ref="B85:C85"/>
    <mergeCell ref="B73:C73"/>
    <mergeCell ref="B74:C74"/>
    <mergeCell ref="B75:C75"/>
    <mergeCell ref="A76:C76"/>
    <mergeCell ref="B77:C77"/>
    <mergeCell ref="B78:C78"/>
    <mergeCell ref="B66:C66"/>
    <mergeCell ref="B67:C67"/>
    <mergeCell ref="B68:C68"/>
    <mergeCell ref="A69:C69"/>
    <mergeCell ref="A71:D71"/>
    <mergeCell ref="B72:C72"/>
    <mergeCell ref="B59:C59"/>
    <mergeCell ref="B60:C60"/>
    <mergeCell ref="B61:C61"/>
    <mergeCell ref="A62:C62"/>
    <mergeCell ref="A64:D64"/>
    <mergeCell ref="B65:C65"/>
    <mergeCell ref="A43:D43"/>
    <mergeCell ref="A52:B52"/>
    <mergeCell ref="A54:B54"/>
    <mergeCell ref="A56:D56"/>
    <mergeCell ref="B57:C57"/>
    <mergeCell ref="B58:C58"/>
    <mergeCell ref="A36:D36"/>
    <mergeCell ref="B37:C37"/>
    <mergeCell ref="B38:C38"/>
    <mergeCell ref="B39:C39"/>
    <mergeCell ref="B40:C40"/>
    <mergeCell ref="A41:C41"/>
    <mergeCell ref="B29:C29"/>
    <mergeCell ref="B30:C30"/>
    <mergeCell ref="B31:C31"/>
    <mergeCell ref="B32:C32"/>
    <mergeCell ref="A33:C33"/>
    <mergeCell ref="A35:D35"/>
    <mergeCell ref="B22:C22"/>
    <mergeCell ref="B23:C23"/>
    <mergeCell ref="A25:D25"/>
    <mergeCell ref="B26:C26"/>
    <mergeCell ref="B27:C27"/>
    <mergeCell ref="B28:C28"/>
    <mergeCell ref="A16:B16"/>
    <mergeCell ref="A17:C17"/>
    <mergeCell ref="A18:D18"/>
    <mergeCell ref="B19:C19"/>
    <mergeCell ref="B20:C20"/>
    <mergeCell ref="B21:C21"/>
    <mergeCell ref="C9:D9"/>
    <mergeCell ref="C10:D10"/>
    <mergeCell ref="C11:D11"/>
    <mergeCell ref="C12:D12"/>
    <mergeCell ref="A14:D14"/>
    <mergeCell ref="A15:B15"/>
    <mergeCell ref="A1:D1"/>
    <mergeCell ref="A2:D2"/>
    <mergeCell ref="A4:D4"/>
    <mergeCell ref="A5:D5"/>
    <mergeCell ref="A6:D6"/>
    <mergeCell ref="A8:D8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154"/>
  <sheetViews>
    <sheetView topLeftCell="A103" workbookViewId="0">
      <selection activeCell="D124" sqref="D124"/>
    </sheetView>
  </sheetViews>
  <sheetFormatPr defaultColWidth="9.1796875" defaultRowHeight="15.5" x14ac:dyDescent="0.35"/>
  <cols>
    <col min="1" max="1" width="3.81640625" style="1" bestFit="1" customWidth="1"/>
    <col min="2" max="2" width="70.453125" style="1" bestFit="1" customWidth="1"/>
    <col min="3" max="3" width="22.1796875" style="1" bestFit="1" customWidth="1"/>
    <col min="4" max="4" width="21.453125" style="1" bestFit="1" customWidth="1"/>
    <col min="5" max="5" width="35.7265625" style="1" bestFit="1" customWidth="1"/>
    <col min="6" max="6" width="12" style="1" customWidth="1"/>
    <col min="7" max="7" width="15.1796875" style="1" customWidth="1"/>
    <col min="8" max="16384" width="9.1796875" style="1"/>
  </cols>
  <sheetData>
    <row r="1" spans="1:4" x14ac:dyDescent="0.35">
      <c r="A1" s="144" t="s">
        <v>87</v>
      </c>
      <c r="B1" s="144"/>
      <c r="C1" s="144"/>
      <c r="D1" s="144"/>
    </row>
    <row r="2" spans="1:4" x14ac:dyDescent="0.35">
      <c r="A2" s="145" t="s">
        <v>80</v>
      </c>
      <c r="B2" s="145"/>
      <c r="C2" s="145"/>
      <c r="D2" s="145"/>
    </row>
    <row r="3" spans="1:4" x14ac:dyDescent="0.35">
      <c r="A3" s="10"/>
      <c r="B3" s="10"/>
      <c r="C3" s="10"/>
      <c r="D3" s="19"/>
    </row>
    <row r="4" spans="1:4" x14ac:dyDescent="0.35">
      <c r="A4" s="146" t="s">
        <v>90</v>
      </c>
      <c r="B4" s="146"/>
      <c r="C4" s="146"/>
      <c r="D4" s="146"/>
    </row>
    <row r="5" spans="1:4" ht="15.75" customHeight="1" x14ac:dyDescent="0.35">
      <c r="A5" s="146" t="s">
        <v>212</v>
      </c>
      <c r="B5" s="146"/>
      <c r="C5" s="146"/>
      <c r="D5" s="146"/>
    </row>
    <row r="6" spans="1:4" ht="15.75" customHeight="1" x14ac:dyDescent="0.35">
      <c r="A6" s="146" t="s">
        <v>86</v>
      </c>
      <c r="B6" s="146"/>
      <c r="C6" s="146"/>
      <c r="D6" s="146"/>
    </row>
    <row r="7" spans="1:4" x14ac:dyDescent="0.35">
      <c r="A7" s="3"/>
      <c r="B7" s="3"/>
      <c r="C7" s="11"/>
      <c r="D7" s="12"/>
    </row>
    <row r="8" spans="1:4" x14ac:dyDescent="0.35">
      <c r="A8" s="147" t="s">
        <v>0</v>
      </c>
      <c r="B8" s="147"/>
      <c r="C8" s="147"/>
      <c r="D8" s="147"/>
    </row>
    <row r="9" spans="1:4" x14ac:dyDescent="0.35">
      <c r="A9" s="39" t="s">
        <v>1</v>
      </c>
      <c r="B9" s="40" t="s">
        <v>2</v>
      </c>
      <c r="C9" s="138" t="s">
        <v>85</v>
      </c>
      <c r="D9" s="138"/>
    </row>
    <row r="10" spans="1:4" x14ac:dyDescent="0.35">
      <c r="A10" s="39" t="s">
        <v>3</v>
      </c>
      <c r="B10" s="40" t="s">
        <v>4</v>
      </c>
      <c r="C10" s="139" t="s">
        <v>157</v>
      </c>
      <c r="D10" s="139"/>
    </row>
    <row r="11" spans="1:4" x14ac:dyDescent="0.35">
      <c r="A11" s="39" t="s">
        <v>5</v>
      </c>
      <c r="B11" s="40" t="s">
        <v>6</v>
      </c>
      <c r="C11" s="140" t="s">
        <v>81</v>
      </c>
      <c r="D11" s="140"/>
    </row>
    <row r="12" spans="1:4" x14ac:dyDescent="0.35">
      <c r="A12" s="39" t="s">
        <v>7</v>
      </c>
      <c r="B12" s="40" t="s">
        <v>8</v>
      </c>
      <c r="C12" s="141">
        <v>12</v>
      </c>
      <c r="D12" s="141"/>
    </row>
    <row r="13" spans="1:4" x14ac:dyDescent="0.35">
      <c r="A13" s="20"/>
      <c r="B13" s="4"/>
      <c r="C13" s="5"/>
      <c r="D13" s="12"/>
    </row>
    <row r="14" spans="1:4" x14ac:dyDescent="0.35">
      <c r="A14" s="142" t="s">
        <v>25</v>
      </c>
      <c r="B14" s="142"/>
      <c r="C14" s="142"/>
      <c r="D14" s="142"/>
    </row>
    <row r="15" spans="1:4" ht="31.5" customHeight="1" x14ac:dyDescent="0.35">
      <c r="A15" s="143" t="s">
        <v>82</v>
      </c>
      <c r="B15" s="143"/>
      <c r="C15" s="6" t="s">
        <v>26</v>
      </c>
      <c r="D15" s="72" t="s">
        <v>117</v>
      </c>
    </row>
    <row r="16" spans="1:4" x14ac:dyDescent="0.35">
      <c r="A16" s="152" t="s">
        <v>88</v>
      </c>
      <c r="B16" s="152"/>
      <c r="C16" s="71" t="s">
        <v>83</v>
      </c>
      <c r="D16" s="60">
        <v>1</v>
      </c>
    </row>
    <row r="17" spans="1:5" x14ac:dyDescent="0.35">
      <c r="A17" s="153"/>
      <c r="B17" s="153"/>
      <c r="C17" s="153"/>
      <c r="D17" s="12"/>
    </row>
    <row r="18" spans="1:5" x14ac:dyDescent="0.35">
      <c r="A18" s="147" t="s">
        <v>9</v>
      </c>
      <c r="B18" s="147"/>
      <c r="C18" s="147"/>
      <c r="D18" s="147"/>
    </row>
    <row r="19" spans="1:5" x14ac:dyDescent="0.35">
      <c r="A19" s="33">
        <v>1</v>
      </c>
      <c r="B19" s="148" t="s">
        <v>10</v>
      </c>
      <c r="C19" s="148"/>
      <c r="D19" s="34" t="s">
        <v>88</v>
      </c>
    </row>
    <row r="20" spans="1:5" x14ac:dyDescent="0.35">
      <c r="A20" s="33">
        <v>2</v>
      </c>
      <c r="B20" s="148" t="s">
        <v>27</v>
      </c>
      <c r="C20" s="148"/>
      <c r="D20" s="35" t="s">
        <v>89</v>
      </c>
    </row>
    <row r="21" spans="1:5" ht="39" customHeight="1" x14ac:dyDescent="0.35">
      <c r="A21" s="33">
        <v>3</v>
      </c>
      <c r="B21" s="154" t="s">
        <v>214</v>
      </c>
      <c r="C21" s="154"/>
      <c r="D21" s="36">
        <f>(1354.69/220)*200</f>
        <v>1231.5363636363636</v>
      </c>
      <c r="E21" s="108" t="s">
        <v>213</v>
      </c>
    </row>
    <row r="22" spans="1:5" x14ac:dyDescent="0.35">
      <c r="A22" s="33">
        <v>4</v>
      </c>
      <c r="B22" s="148" t="s">
        <v>11</v>
      </c>
      <c r="C22" s="148"/>
      <c r="D22" s="37" t="str">
        <f>C11</f>
        <v>SEEAC/MT</v>
      </c>
    </row>
    <row r="23" spans="1:5" x14ac:dyDescent="0.35">
      <c r="A23" s="33">
        <v>5</v>
      </c>
      <c r="B23" s="148" t="s">
        <v>12</v>
      </c>
      <c r="C23" s="148"/>
      <c r="D23" s="38">
        <v>43831</v>
      </c>
    </row>
    <row r="24" spans="1:5" x14ac:dyDescent="0.35">
      <c r="A24" s="12"/>
      <c r="B24" s="12"/>
      <c r="C24" s="12"/>
      <c r="D24" s="12"/>
    </row>
    <row r="25" spans="1:5" x14ac:dyDescent="0.35">
      <c r="A25" s="149" t="s">
        <v>23</v>
      </c>
      <c r="B25" s="149"/>
      <c r="C25" s="149"/>
      <c r="D25" s="149"/>
    </row>
    <row r="26" spans="1:5" x14ac:dyDescent="0.35">
      <c r="A26" s="70">
        <v>1</v>
      </c>
      <c r="B26" s="150" t="s">
        <v>13</v>
      </c>
      <c r="C26" s="150"/>
      <c r="D26" s="70" t="s">
        <v>14</v>
      </c>
    </row>
    <row r="27" spans="1:5" x14ac:dyDescent="0.35">
      <c r="A27" s="14" t="s">
        <v>1</v>
      </c>
      <c r="B27" s="151" t="s">
        <v>119</v>
      </c>
      <c r="C27" s="151"/>
      <c r="D27" s="24">
        <f>(D21/220)*220</f>
        <v>1231.5363636363636</v>
      </c>
    </row>
    <row r="28" spans="1:5" x14ac:dyDescent="0.35">
      <c r="A28" s="14" t="s">
        <v>3</v>
      </c>
      <c r="B28" s="151" t="s">
        <v>64</v>
      </c>
      <c r="C28" s="151"/>
      <c r="D28" s="24"/>
    </row>
    <row r="29" spans="1:5" x14ac:dyDescent="0.35">
      <c r="A29" s="14" t="s">
        <v>5</v>
      </c>
      <c r="B29" s="151" t="s">
        <v>65</v>
      </c>
      <c r="C29" s="151"/>
      <c r="D29" s="24"/>
    </row>
    <row r="30" spans="1:5" x14ac:dyDescent="0.35">
      <c r="A30" s="14" t="s">
        <v>7</v>
      </c>
      <c r="B30" s="151" t="s">
        <v>66</v>
      </c>
      <c r="C30" s="151"/>
      <c r="D30" s="24"/>
    </row>
    <row r="31" spans="1:5" x14ac:dyDescent="0.35">
      <c r="A31" s="14" t="s">
        <v>15</v>
      </c>
      <c r="B31" s="151" t="s">
        <v>67</v>
      </c>
      <c r="C31" s="151"/>
      <c r="D31" s="24"/>
    </row>
    <row r="32" spans="1:5" x14ac:dyDescent="0.35">
      <c r="A32" s="14" t="s">
        <v>16</v>
      </c>
      <c r="B32" s="158" t="s">
        <v>91</v>
      </c>
      <c r="C32" s="158"/>
      <c r="D32" s="24">
        <v>26.49</v>
      </c>
    </row>
    <row r="33" spans="1:4" x14ac:dyDescent="0.35">
      <c r="A33" s="150" t="s">
        <v>68</v>
      </c>
      <c r="B33" s="150"/>
      <c r="C33" s="150"/>
      <c r="D33" s="25">
        <f>SUM(D27:D32)</f>
        <v>1258.0263636363636</v>
      </c>
    </row>
    <row r="34" spans="1:4" x14ac:dyDescent="0.35">
      <c r="A34" s="12"/>
      <c r="B34" s="12"/>
      <c r="C34" s="12"/>
      <c r="D34" s="12"/>
    </row>
    <row r="35" spans="1:4" x14ac:dyDescent="0.35">
      <c r="A35" s="149" t="s">
        <v>60</v>
      </c>
      <c r="B35" s="149"/>
      <c r="C35" s="149"/>
      <c r="D35" s="149"/>
    </row>
    <row r="36" spans="1:4" x14ac:dyDescent="0.35">
      <c r="A36" s="155" t="s">
        <v>28</v>
      </c>
      <c r="B36" s="155"/>
      <c r="C36" s="155"/>
      <c r="D36" s="155"/>
    </row>
    <row r="37" spans="1:4" x14ac:dyDescent="0.35">
      <c r="A37" s="70" t="s">
        <v>29</v>
      </c>
      <c r="B37" s="156" t="s">
        <v>30</v>
      </c>
      <c r="C37" s="156"/>
      <c r="D37" s="70" t="s">
        <v>14</v>
      </c>
    </row>
    <row r="38" spans="1:4" x14ac:dyDescent="0.35">
      <c r="A38" s="14" t="s">
        <v>1</v>
      </c>
      <c r="B38" s="151" t="s">
        <v>24</v>
      </c>
      <c r="C38" s="151"/>
      <c r="D38" s="24">
        <f>D33/12</f>
        <v>104.8355303030303</v>
      </c>
    </row>
    <row r="39" spans="1:4" x14ac:dyDescent="0.35">
      <c r="A39" s="14" t="s">
        <v>3</v>
      </c>
      <c r="B39" s="157" t="s">
        <v>69</v>
      </c>
      <c r="C39" s="157"/>
      <c r="D39" s="24">
        <f>D33/12</f>
        <v>104.8355303030303</v>
      </c>
    </row>
    <row r="40" spans="1:4" x14ac:dyDescent="0.35">
      <c r="A40" s="14" t="s">
        <v>5</v>
      </c>
      <c r="B40" s="151" t="s">
        <v>70</v>
      </c>
      <c r="C40" s="151"/>
      <c r="D40" s="24">
        <f>D39/3</f>
        <v>34.945176767676763</v>
      </c>
    </row>
    <row r="41" spans="1:4" x14ac:dyDescent="0.35">
      <c r="A41" s="150" t="s">
        <v>68</v>
      </c>
      <c r="B41" s="150"/>
      <c r="C41" s="150"/>
      <c r="D41" s="25">
        <f>SUM(D38:D40)</f>
        <v>244.61623737373736</v>
      </c>
    </row>
    <row r="42" spans="1:4" x14ac:dyDescent="0.35">
      <c r="A42" s="12"/>
      <c r="B42" s="12"/>
      <c r="C42" s="12"/>
      <c r="D42" s="12"/>
    </row>
    <row r="43" spans="1:4" ht="32.25" customHeight="1" x14ac:dyDescent="0.35">
      <c r="A43" s="159" t="s">
        <v>31</v>
      </c>
      <c r="B43" s="159"/>
      <c r="C43" s="159"/>
      <c r="D43" s="159"/>
    </row>
    <row r="44" spans="1:4" x14ac:dyDescent="0.35">
      <c r="A44" s="70" t="s">
        <v>32</v>
      </c>
      <c r="B44" s="70" t="s">
        <v>33</v>
      </c>
      <c r="C44" s="70" t="s">
        <v>34</v>
      </c>
      <c r="D44" s="70" t="s">
        <v>14</v>
      </c>
    </row>
    <row r="45" spans="1:4" x14ac:dyDescent="0.35">
      <c r="A45" s="14" t="s">
        <v>1</v>
      </c>
      <c r="B45" s="8" t="s">
        <v>35</v>
      </c>
      <c r="C45" s="9">
        <v>0.2</v>
      </c>
      <c r="D45" s="24">
        <f>(D33+D41)*C45</f>
        <v>300.52852020202016</v>
      </c>
    </row>
    <row r="46" spans="1:4" x14ac:dyDescent="0.35">
      <c r="A46" s="14" t="s">
        <v>3</v>
      </c>
      <c r="B46" s="8" t="s">
        <v>36</v>
      </c>
      <c r="C46" s="9">
        <v>2.5000000000000001E-2</v>
      </c>
      <c r="D46" s="24">
        <f>(D33+D41)*C46</f>
        <v>37.56606502525252</v>
      </c>
    </row>
    <row r="47" spans="1:4" x14ac:dyDescent="0.35">
      <c r="A47" s="14" t="s">
        <v>5</v>
      </c>
      <c r="B47" s="58" t="s">
        <v>118</v>
      </c>
      <c r="C47" s="59">
        <v>0.02</v>
      </c>
      <c r="D47" s="24">
        <f>(D33+D41)*C47</f>
        <v>30.052852020202018</v>
      </c>
    </row>
    <row r="48" spans="1:4" x14ac:dyDescent="0.35">
      <c r="A48" s="14" t="s">
        <v>7</v>
      </c>
      <c r="B48" s="8" t="s">
        <v>37</v>
      </c>
      <c r="C48" s="9">
        <v>1.4999999999999999E-2</v>
      </c>
      <c r="D48" s="24">
        <f>(D33+D41)*C48</f>
        <v>22.539639015151511</v>
      </c>
    </row>
    <row r="49" spans="1:4" x14ac:dyDescent="0.35">
      <c r="A49" s="14" t="s">
        <v>15</v>
      </c>
      <c r="B49" s="8" t="s">
        <v>38</v>
      </c>
      <c r="C49" s="9">
        <v>0.01</v>
      </c>
      <c r="D49" s="24">
        <f>(D33+D41)*C49</f>
        <v>15.026426010101009</v>
      </c>
    </row>
    <row r="50" spans="1:4" x14ac:dyDescent="0.35">
      <c r="A50" s="14" t="s">
        <v>16</v>
      </c>
      <c r="B50" s="8" t="s">
        <v>39</v>
      </c>
      <c r="C50" s="9">
        <v>6.0000000000000001E-3</v>
      </c>
      <c r="D50" s="125">
        <f>(D33+D41)*C50</f>
        <v>9.0158556060606045</v>
      </c>
    </row>
    <row r="51" spans="1:4" x14ac:dyDescent="0.35">
      <c r="A51" s="14" t="s">
        <v>17</v>
      </c>
      <c r="B51" s="8" t="s">
        <v>40</v>
      </c>
      <c r="C51" s="9">
        <v>2E-3</v>
      </c>
      <c r="D51" s="24">
        <f>(D33+D41)*C51</f>
        <v>3.0052852020202017</v>
      </c>
    </row>
    <row r="52" spans="1:4" x14ac:dyDescent="0.35">
      <c r="A52" s="160" t="s">
        <v>71</v>
      </c>
      <c r="B52" s="160"/>
      <c r="C52" s="53">
        <f>SUM(C45:C51)</f>
        <v>0.27800000000000002</v>
      </c>
      <c r="D52" s="54">
        <f>(D33+D41)*C52</f>
        <v>417.7346430808081</v>
      </c>
    </row>
    <row r="53" spans="1:4" x14ac:dyDescent="0.35">
      <c r="A53" s="14" t="s">
        <v>18</v>
      </c>
      <c r="B53" s="8" t="s">
        <v>41</v>
      </c>
      <c r="C53" s="9">
        <v>0.08</v>
      </c>
      <c r="D53" s="24">
        <f>(D33+D41)*C53</f>
        <v>120.21140808080807</v>
      </c>
    </row>
    <row r="54" spans="1:4" x14ac:dyDescent="0.35">
      <c r="A54" s="150" t="s">
        <v>72</v>
      </c>
      <c r="B54" s="150"/>
      <c r="C54" s="9">
        <f>SUM(C52:C53)</f>
        <v>0.35800000000000004</v>
      </c>
      <c r="D54" s="25">
        <f>SUM(D52:D53)</f>
        <v>537.9460511616162</v>
      </c>
    </row>
    <row r="55" spans="1:4" x14ac:dyDescent="0.35">
      <c r="A55" s="12"/>
      <c r="B55" s="12"/>
      <c r="C55" s="12"/>
      <c r="D55" s="12"/>
    </row>
    <row r="56" spans="1:4" x14ac:dyDescent="0.35">
      <c r="A56" s="149" t="s">
        <v>42</v>
      </c>
      <c r="B56" s="149"/>
      <c r="C56" s="149"/>
      <c r="D56" s="149"/>
    </row>
    <row r="57" spans="1:4" x14ac:dyDescent="0.35">
      <c r="A57" s="70" t="s">
        <v>43</v>
      </c>
      <c r="B57" s="150" t="s">
        <v>19</v>
      </c>
      <c r="C57" s="150"/>
      <c r="D57" s="70" t="s">
        <v>14</v>
      </c>
    </row>
    <row r="58" spans="1:4" x14ac:dyDescent="0.35">
      <c r="A58" s="14" t="s">
        <v>1</v>
      </c>
      <c r="B58" s="151" t="s">
        <v>159</v>
      </c>
      <c r="C58" s="151"/>
      <c r="D58" s="24">
        <f>(3.9*2*22)-(D21*6%)</f>
        <v>97.707818181818183</v>
      </c>
    </row>
    <row r="59" spans="1:4" x14ac:dyDescent="0.35">
      <c r="A59" s="14" t="s">
        <v>3</v>
      </c>
      <c r="B59" s="151" t="s">
        <v>115</v>
      </c>
      <c r="C59" s="151"/>
      <c r="D59" s="24">
        <f>(15*22)-(15*22*5%)</f>
        <v>313.5</v>
      </c>
    </row>
    <row r="60" spans="1:4" x14ac:dyDescent="0.35">
      <c r="A60" s="14" t="s">
        <v>5</v>
      </c>
      <c r="B60" s="151" t="s">
        <v>116</v>
      </c>
      <c r="C60" s="151"/>
      <c r="D60" s="24">
        <v>110</v>
      </c>
    </row>
    <row r="61" spans="1:4" x14ac:dyDescent="0.35">
      <c r="A61" s="14" t="s">
        <v>7</v>
      </c>
      <c r="B61" s="151" t="s">
        <v>63</v>
      </c>
      <c r="C61" s="151"/>
      <c r="D61" s="24"/>
    </row>
    <row r="62" spans="1:4" x14ac:dyDescent="0.35">
      <c r="A62" s="150" t="s">
        <v>68</v>
      </c>
      <c r="B62" s="150"/>
      <c r="C62" s="150"/>
      <c r="D62" s="25">
        <f>SUM(D58:D61)</f>
        <v>521.2078181818182</v>
      </c>
    </row>
    <row r="63" spans="1:4" x14ac:dyDescent="0.35">
      <c r="A63" s="12"/>
      <c r="B63" s="12"/>
      <c r="C63" s="12"/>
      <c r="D63" s="12"/>
    </row>
    <row r="64" spans="1:4" x14ac:dyDescent="0.35">
      <c r="A64" s="149" t="s">
        <v>44</v>
      </c>
      <c r="B64" s="149"/>
      <c r="C64" s="149"/>
      <c r="D64" s="149"/>
    </row>
    <row r="65" spans="1:4" x14ac:dyDescent="0.35">
      <c r="A65" s="70">
        <v>2</v>
      </c>
      <c r="B65" s="150" t="s">
        <v>45</v>
      </c>
      <c r="C65" s="150"/>
      <c r="D65" s="70" t="s">
        <v>14</v>
      </c>
    </row>
    <row r="66" spans="1:4" x14ac:dyDescent="0.35">
      <c r="A66" s="14" t="s">
        <v>29</v>
      </c>
      <c r="B66" s="151" t="s">
        <v>30</v>
      </c>
      <c r="C66" s="151"/>
      <c r="D66" s="26">
        <f>D41</f>
        <v>244.61623737373736</v>
      </c>
    </row>
    <row r="67" spans="1:4" x14ac:dyDescent="0.35">
      <c r="A67" s="14" t="s">
        <v>32</v>
      </c>
      <c r="B67" s="151" t="s">
        <v>33</v>
      </c>
      <c r="C67" s="151"/>
      <c r="D67" s="26">
        <f>D54</f>
        <v>537.9460511616162</v>
      </c>
    </row>
    <row r="68" spans="1:4" x14ac:dyDescent="0.35">
      <c r="A68" s="14" t="s">
        <v>43</v>
      </c>
      <c r="B68" s="151" t="s">
        <v>19</v>
      </c>
      <c r="C68" s="151"/>
      <c r="D68" s="26">
        <f>D62</f>
        <v>521.2078181818182</v>
      </c>
    </row>
    <row r="69" spans="1:4" ht="15.75" customHeight="1" x14ac:dyDescent="0.35">
      <c r="A69" s="150" t="s">
        <v>68</v>
      </c>
      <c r="B69" s="150"/>
      <c r="C69" s="150"/>
      <c r="D69" s="27">
        <f>SUM(D66:D68)</f>
        <v>1303.7701067171718</v>
      </c>
    </row>
    <row r="70" spans="1:4" x14ac:dyDescent="0.35">
      <c r="A70" s="21"/>
      <c r="B70" s="12"/>
      <c r="C70" s="12"/>
      <c r="D70" s="12"/>
    </row>
    <row r="71" spans="1:4" x14ac:dyDescent="0.35">
      <c r="A71" s="149" t="s">
        <v>46</v>
      </c>
      <c r="B71" s="149"/>
      <c r="C71" s="149"/>
      <c r="D71" s="149"/>
    </row>
    <row r="72" spans="1:4" x14ac:dyDescent="0.35">
      <c r="A72" s="70">
        <v>3</v>
      </c>
      <c r="B72" s="150" t="s">
        <v>22</v>
      </c>
      <c r="C72" s="150"/>
      <c r="D72" s="70" t="s">
        <v>14</v>
      </c>
    </row>
    <row r="73" spans="1:4" x14ac:dyDescent="0.35">
      <c r="A73" s="57" t="s">
        <v>1</v>
      </c>
      <c r="B73" s="157" t="s">
        <v>47</v>
      </c>
      <c r="C73" s="157"/>
      <c r="D73" s="30">
        <f>(D33+D69-D52)/12</f>
        <v>178.67181893939394</v>
      </c>
    </row>
    <row r="74" spans="1:4" x14ac:dyDescent="0.35">
      <c r="A74" s="57" t="s">
        <v>3</v>
      </c>
      <c r="B74" s="157" t="s">
        <v>48</v>
      </c>
      <c r="C74" s="157"/>
      <c r="D74" s="31">
        <f>D73*8%</f>
        <v>14.293745515151516</v>
      </c>
    </row>
    <row r="75" spans="1:4" x14ac:dyDescent="0.35">
      <c r="A75" s="57" t="s">
        <v>5</v>
      </c>
      <c r="B75" s="157" t="s">
        <v>49</v>
      </c>
      <c r="C75" s="157"/>
      <c r="D75" s="31">
        <f>(D53*50%)</f>
        <v>60.105704040404035</v>
      </c>
    </row>
    <row r="76" spans="1:4" ht="15.75" customHeight="1" x14ac:dyDescent="0.35">
      <c r="A76" s="161" t="s">
        <v>73</v>
      </c>
      <c r="B76" s="161"/>
      <c r="C76" s="161"/>
      <c r="D76" s="32">
        <f>(D73+D75)*37.71%</f>
        <v>90.043003915681822</v>
      </c>
    </row>
    <row r="77" spans="1:4" x14ac:dyDescent="0.35">
      <c r="A77" s="57" t="s">
        <v>7</v>
      </c>
      <c r="B77" s="157" t="s">
        <v>74</v>
      </c>
      <c r="C77" s="157"/>
      <c r="D77" s="31">
        <f>(D33+D69)/12</f>
        <v>213.48303919612795</v>
      </c>
    </row>
    <row r="78" spans="1:4" ht="31.5" customHeight="1" x14ac:dyDescent="0.35">
      <c r="A78" s="14" t="s">
        <v>15</v>
      </c>
      <c r="B78" s="151" t="s">
        <v>50</v>
      </c>
      <c r="C78" s="151"/>
      <c r="D78" s="30">
        <f>(D77*C54)</f>
        <v>76.426928032213809</v>
      </c>
    </row>
    <row r="79" spans="1:4" x14ac:dyDescent="0.35">
      <c r="A79" s="14" t="s">
        <v>16</v>
      </c>
      <c r="B79" s="151" t="s">
        <v>51</v>
      </c>
      <c r="C79" s="151"/>
      <c r="D79" s="30">
        <f>D75</f>
        <v>60.105704040404035</v>
      </c>
    </row>
    <row r="80" spans="1:4" ht="15.75" customHeight="1" x14ac:dyDescent="0.35">
      <c r="A80" s="160" t="s">
        <v>75</v>
      </c>
      <c r="B80" s="160"/>
      <c r="C80" s="160"/>
      <c r="D80" s="32">
        <f>(D77+D79)*37.71%</f>
        <v>103.1703150744962</v>
      </c>
    </row>
    <row r="81" spans="1:6" ht="15.75" customHeight="1" x14ac:dyDescent="0.35">
      <c r="A81" s="150" t="s">
        <v>68</v>
      </c>
      <c r="B81" s="150"/>
      <c r="C81" s="150"/>
      <c r="D81" s="55">
        <f>(D76+D80)-5.76</f>
        <v>187.45331899017805</v>
      </c>
    </row>
    <row r="82" spans="1:6" x14ac:dyDescent="0.35">
      <c r="A82" s="12"/>
      <c r="B82" s="12"/>
      <c r="C82" s="12"/>
      <c r="D82" s="12"/>
    </row>
    <row r="83" spans="1:6" x14ac:dyDescent="0.35">
      <c r="A83" s="149" t="s">
        <v>52</v>
      </c>
      <c r="B83" s="149"/>
      <c r="C83" s="149"/>
      <c r="D83" s="149"/>
    </row>
    <row r="84" spans="1:6" x14ac:dyDescent="0.35">
      <c r="A84" s="155" t="s">
        <v>53</v>
      </c>
      <c r="B84" s="155"/>
      <c r="C84" s="155"/>
      <c r="D84" s="155"/>
    </row>
    <row r="85" spans="1:6" x14ac:dyDescent="0.35">
      <c r="A85" s="70" t="s">
        <v>20</v>
      </c>
      <c r="B85" s="150" t="s">
        <v>54</v>
      </c>
      <c r="C85" s="150"/>
      <c r="D85" s="70" t="s">
        <v>14</v>
      </c>
      <c r="F85" s="7"/>
    </row>
    <row r="86" spans="1:6" x14ac:dyDescent="0.35">
      <c r="A86" s="14" t="s">
        <v>1</v>
      </c>
      <c r="B86" s="151" t="s">
        <v>92</v>
      </c>
      <c r="C86" s="151"/>
      <c r="D86" s="28"/>
    </row>
    <row r="87" spans="1:6" x14ac:dyDescent="0.35">
      <c r="A87" s="14" t="s">
        <v>3</v>
      </c>
      <c r="B87" s="151" t="s">
        <v>93</v>
      </c>
      <c r="C87" s="151"/>
      <c r="D87" s="29">
        <f>(D33+D69+D81)/30*29.1991/12</f>
        <v>222.9878320111834</v>
      </c>
    </row>
    <row r="88" spans="1:6" x14ac:dyDescent="0.35">
      <c r="A88" s="14" t="s">
        <v>5</v>
      </c>
      <c r="B88" s="151" t="s">
        <v>94</v>
      </c>
      <c r="C88" s="151"/>
      <c r="D88" s="26"/>
    </row>
    <row r="89" spans="1:6" x14ac:dyDescent="0.35">
      <c r="A89" s="14" t="s">
        <v>7</v>
      </c>
      <c r="B89" s="151" t="s">
        <v>95</v>
      </c>
      <c r="C89" s="151"/>
      <c r="D89" s="26"/>
    </row>
    <row r="90" spans="1:6" x14ac:dyDescent="0.35">
      <c r="A90" s="14" t="s">
        <v>15</v>
      </c>
      <c r="B90" s="151" t="s">
        <v>96</v>
      </c>
      <c r="C90" s="151"/>
      <c r="D90" s="26"/>
    </row>
    <row r="91" spans="1:6" x14ac:dyDescent="0.35">
      <c r="A91" s="14" t="s">
        <v>16</v>
      </c>
      <c r="B91" s="151" t="s">
        <v>97</v>
      </c>
      <c r="C91" s="151"/>
      <c r="D91" s="14"/>
    </row>
    <row r="92" spans="1:6" ht="15.75" customHeight="1" x14ac:dyDescent="0.35">
      <c r="A92" s="150" t="s">
        <v>72</v>
      </c>
      <c r="B92" s="150"/>
      <c r="C92" s="150"/>
      <c r="D92" s="27">
        <f>SUM(D86:D91)</f>
        <v>222.9878320111834</v>
      </c>
    </row>
    <row r="93" spans="1:6" x14ac:dyDescent="0.35">
      <c r="A93" s="12"/>
      <c r="B93" s="12"/>
      <c r="C93" s="12"/>
      <c r="D93" s="12"/>
    </row>
    <row r="94" spans="1:6" x14ac:dyDescent="0.35">
      <c r="A94" s="149" t="s">
        <v>55</v>
      </c>
      <c r="B94" s="149"/>
      <c r="C94" s="149"/>
      <c r="D94" s="149"/>
    </row>
    <row r="95" spans="1:6" x14ac:dyDescent="0.35">
      <c r="A95" s="70" t="s">
        <v>21</v>
      </c>
      <c r="B95" s="150" t="s">
        <v>56</v>
      </c>
      <c r="C95" s="150"/>
      <c r="D95" s="70" t="s">
        <v>14</v>
      </c>
    </row>
    <row r="96" spans="1:6" x14ac:dyDescent="0.35">
      <c r="A96" s="14" t="s">
        <v>1</v>
      </c>
      <c r="B96" s="151" t="s">
        <v>98</v>
      </c>
      <c r="C96" s="151"/>
      <c r="D96" s="24"/>
    </row>
    <row r="97" spans="1:4" ht="15.75" customHeight="1" x14ac:dyDescent="0.35">
      <c r="A97" s="150" t="s">
        <v>68</v>
      </c>
      <c r="B97" s="150"/>
      <c r="C97" s="150"/>
      <c r="D97" s="25">
        <v>0</v>
      </c>
    </row>
    <row r="98" spans="1:4" x14ac:dyDescent="0.35">
      <c r="A98" s="12"/>
      <c r="B98" s="12"/>
      <c r="C98" s="12"/>
      <c r="D98" s="12"/>
    </row>
    <row r="99" spans="1:4" x14ac:dyDescent="0.35">
      <c r="A99" s="149" t="s">
        <v>57</v>
      </c>
      <c r="B99" s="149"/>
      <c r="C99" s="149"/>
      <c r="D99" s="149"/>
    </row>
    <row r="100" spans="1:4" x14ac:dyDescent="0.35">
      <c r="A100" s="70">
        <v>4</v>
      </c>
      <c r="B100" s="162" t="s">
        <v>58</v>
      </c>
      <c r="C100" s="162"/>
      <c r="D100" s="70" t="s">
        <v>14</v>
      </c>
    </row>
    <row r="101" spans="1:4" x14ac:dyDescent="0.35">
      <c r="A101" s="14" t="s">
        <v>20</v>
      </c>
      <c r="B101" s="151" t="s">
        <v>99</v>
      </c>
      <c r="C101" s="151"/>
      <c r="D101" s="26">
        <f>D92</f>
        <v>222.9878320111834</v>
      </c>
    </row>
    <row r="102" spans="1:4" x14ac:dyDescent="0.35">
      <c r="A102" s="14" t="s">
        <v>21</v>
      </c>
      <c r="B102" s="151" t="s">
        <v>100</v>
      </c>
      <c r="C102" s="151"/>
      <c r="D102" s="26"/>
    </row>
    <row r="103" spans="1:4" ht="15.75" customHeight="1" x14ac:dyDescent="0.35">
      <c r="A103" s="150" t="s">
        <v>68</v>
      </c>
      <c r="B103" s="150"/>
      <c r="C103" s="150"/>
      <c r="D103" s="27">
        <f>SUM(D101:D102)</f>
        <v>222.9878320111834</v>
      </c>
    </row>
    <row r="104" spans="1:4" x14ac:dyDescent="0.35">
      <c r="A104" s="12"/>
      <c r="B104" s="12"/>
      <c r="C104" s="12"/>
      <c r="D104" s="12"/>
    </row>
    <row r="105" spans="1:4" x14ac:dyDescent="0.35">
      <c r="A105" s="149" t="s">
        <v>61</v>
      </c>
      <c r="B105" s="149"/>
      <c r="C105" s="149"/>
      <c r="D105" s="149"/>
    </row>
    <row r="106" spans="1:4" x14ac:dyDescent="0.35">
      <c r="A106" s="70">
        <v>5</v>
      </c>
      <c r="B106" s="150" t="s">
        <v>76</v>
      </c>
      <c r="C106" s="150"/>
      <c r="D106" s="70" t="s">
        <v>14</v>
      </c>
    </row>
    <row r="107" spans="1:4" x14ac:dyDescent="0.35">
      <c r="A107" s="14" t="s">
        <v>1</v>
      </c>
      <c r="B107" s="156" t="s">
        <v>77</v>
      </c>
      <c r="C107" s="156"/>
      <c r="D107" s="23">
        <f>Uniforme!O8</f>
        <v>129.98122222222221</v>
      </c>
    </row>
    <row r="108" spans="1:4" x14ac:dyDescent="0.35">
      <c r="A108" s="14" t="s">
        <v>3</v>
      </c>
      <c r="B108" s="151" t="s">
        <v>101</v>
      </c>
      <c r="C108" s="151"/>
      <c r="D108" s="24"/>
    </row>
    <row r="109" spans="1:4" x14ac:dyDescent="0.35">
      <c r="A109" s="14" t="s">
        <v>5</v>
      </c>
      <c r="B109" s="151" t="s">
        <v>102</v>
      </c>
      <c r="C109" s="151"/>
      <c r="D109" s="24"/>
    </row>
    <row r="110" spans="1:4" x14ac:dyDescent="0.35">
      <c r="A110" s="14" t="s">
        <v>7</v>
      </c>
      <c r="B110" s="151" t="s">
        <v>78</v>
      </c>
      <c r="C110" s="151"/>
      <c r="D110" s="24"/>
    </row>
    <row r="111" spans="1:4" ht="16.5" customHeight="1" x14ac:dyDescent="0.35">
      <c r="A111" s="150" t="s">
        <v>72</v>
      </c>
      <c r="B111" s="150"/>
      <c r="C111" s="150"/>
      <c r="D111" s="25">
        <f>SUM(D107:D110)</f>
        <v>129.98122222222221</v>
      </c>
    </row>
    <row r="112" spans="1:4" x14ac:dyDescent="0.35">
      <c r="A112" s="12"/>
      <c r="B112" s="12"/>
      <c r="C112" s="12"/>
      <c r="D112" s="12"/>
    </row>
    <row r="113" spans="1:5" x14ac:dyDescent="0.35">
      <c r="A113" s="12"/>
      <c r="B113" s="12"/>
      <c r="C113" s="12"/>
      <c r="D113" s="12"/>
    </row>
    <row r="114" spans="1:5" x14ac:dyDescent="0.35">
      <c r="A114" s="147" t="s">
        <v>103</v>
      </c>
      <c r="B114" s="147"/>
      <c r="C114" s="147"/>
      <c r="D114" s="147"/>
    </row>
    <row r="115" spans="1:5" x14ac:dyDescent="0.35">
      <c r="A115" s="41"/>
      <c r="B115" s="40"/>
      <c r="C115" s="42"/>
      <c r="D115" s="43"/>
    </row>
    <row r="116" spans="1:5" x14ac:dyDescent="0.35">
      <c r="A116" s="70">
        <v>6</v>
      </c>
      <c r="B116" s="44" t="s">
        <v>104</v>
      </c>
      <c r="C116" s="70" t="s">
        <v>34</v>
      </c>
      <c r="D116" s="70" t="s">
        <v>14</v>
      </c>
    </row>
    <row r="117" spans="1:5" x14ac:dyDescent="0.35">
      <c r="A117" s="70" t="s">
        <v>1</v>
      </c>
      <c r="B117" s="45" t="s">
        <v>105</v>
      </c>
      <c r="C117" s="46">
        <v>0.06</v>
      </c>
      <c r="D117" s="126">
        <f>(D33+D69+D81+D103+D111)*C117</f>
        <v>186.13313061462713</v>
      </c>
    </row>
    <row r="118" spans="1:5" x14ac:dyDescent="0.35">
      <c r="A118" s="70" t="s">
        <v>3</v>
      </c>
      <c r="B118" s="45" t="s">
        <v>106</v>
      </c>
      <c r="C118" s="9">
        <v>6.7900000000000002E-2</v>
      </c>
      <c r="D118" s="126">
        <f>(D33+D69+D81+D103+D111)*C118</f>
        <v>210.64065947888639</v>
      </c>
    </row>
    <row r="119" spans="1:5" x14ac:dyDescent="0.35">
      <c r="A119" s="70" t="s">
        <v>5</v>
      </c>
      <c r="B119" s="45" t="s">
        <v>107</v>
      </c>
      <c r="C119" s="14" t="s">
        <v>108</v>
      </c>
      <c r="D119" s="29"/>
    </row>
    <row r="120" spans="1:5" x14ac:dyDescent="0.35">
      <c r="A120" s="70"/>
      <c r="B120" s="45" t="s">
        <v>109</v>
      </c>
      <c r="C120" s="9">
        <v>6.4999999999999997E-3</v>
      </c>
      <c r="D120" s="126">
        <f>C120*D135</f>
        <v>20.164422483251272</v>
      </c>
    </row>
    <row r="121" spans="1:5" x14ac:dyDescent="0.35">
      <c r="A121" s="70"/>
      <c r="B121" s="45" t="s">
        <v>110</v>
      </c>
      <c r="C121" s="9">
        <v>0.03</v>
      </c>
      <c r="D121" s="126">
        <f>C121*D135</f>
        <v>93.066565307313567</v>
      </c>
    </row>
    <row r="122" spans="1:5" x14ac:dyDescent="0.35">
      <c r="A122" s="70"/>
      <c r="B122" s="45" t="s">
        <v>111</v>
      </c>
      <c r="C122" s="14">
        <v>0</v>
      </c>
      <c r="D122" s="126"/>
    </row>
    <row r="123" spans="1:5" x14ac:dyDescent="0.35">
      <c r="A123" s="45"/>
      <c r="B123" s="51" t="s">
        <v>160</v>
      </c>
      <c r="C123" s="52">
        <v>0.03</v>
      </c>
      <c r="D123" s="126">
        <f>C123*D135</f>
        <v>93.066565307313567</v>
      </c>
    </row>
    <row r="124" spans="1:5" x14ac:dyDescent="0.35">
      <c r="A124" s="47"/>
      <c r="B124" s="70" t="s">
        <v>112</v>
      </c>
      <c r="C124" s="48">
        <f>C123+C121+C120</f>
        <v>6.6500000000000004E-2</v>
      </c>
      <c r="D124" s="126">
        <f>C124*D135</f>
        <v>206.29755309787842</v>
      </c>
      <c r="E124" s="13"/>
    </row>
    <row r="125" spans="1:5" x14ac:dyDescent="0.35">
      <c r="A125" s="150" t="s">
        <v>113</v>
      </c>
      <c r="B125" s="150"/>
      <c r="C125" s="150"/>
      <c r="D125" s="49">
        <f>(D117+D118+D124)</f>
        <v>603.07134319139197</v>
      </c>
      <c r="E125" s="13"/>
    </row>
    <row r="126" spans="1:5" x14ac:dyDescent="0.35">
      <c r="A126" s="12"/>
      <c r="B126" s="12"/>
      <c r="C126" s="12"/>
      <c r="D126" s="12"/>
    </row>
    <row r="127" spans="1:5" x14ac:dyDescent="0.35">
      <c r="A127" s="12"/>
      <c r="B127" s="12"/>
      <c r="C127" s="12"/>
      <c r="D127" s="12"/>
    </row>
    <row r="128" spans="1:5" x14ac:dyDescent="0.35">
      <c r="A128" s="149" t="s">
        <v>79</v>
      </c>
      <c r="B128" s="149"/>
      <c r="C128" s="149"/>
      <c r="D128" s="149"/>
    </row>
    <row r="129" spans="1:7" x14ac:dyDescent="0.35">
      <c r="A129" s="70"/>
      <c r="B129" s="150" t="s">
        <v>59</v>
      </c>
      <c r="C129" s="150"/>
      <c r="D129" s="70" t="s">
        <v>14</v>
      </c>
    </row>
    <row r="130" spans="1:7" x14ac:dyDescent="0.35">
      <c r="A130" s="73" t="s">
        <v>1</v>
      </c>
      <c r="B130" s="151" t="s">
        <v>215</v>
      </c>
      <c r="C130" s="151"/>
      <c r="D130" s="22">
        <f>D33</f>
        <v>1258.0263636363636</v>
      </c>
    </row>
    <row r="131" spans="1:7" x14ac:dyDescent="0.35">
      <c r="A131" s="73" t="s">
        <v>3</v>
      </c>
      <c r="B131" s="151" t="s">
        <v>60</v>
      </c>
      <c r="C131" s="151"/>
      <c r="D131" s="22">
        <f>D69</f>
        <v>1303.7701067171718</v>
      </c>
    </row>
    <row r="132" spans="1:7" x14ac:dyDescent="0.35">
      <c r="A132" s="73" t="s">
        <v>5</v>
      </c>
      <c r="B132" s="151" t="s">
        <v>46</v>
      </c>
      <c r="C132" s="151"/>
      <c r="D132" s="22">
        <f>D81</f>
        <v>187.45331899017805</v>
      </c>
    </row>
    <row r="133" spans="1:7" x14ac:dyDescent="0.35">
      <c r="A133" s="73" t="s">
        <v>7</v>
      </c>
      <c r="B133" s="157" t="s">
        <v>52</v>
      </c>
      <c r="C133" s="157"/>
      <c r="D133" s="22">
        <f>D103</f>
        <v>222.9878320111834</v>
      </c>
    </row>
    <row r="134" spans="1:7" x14ac:dyDescent="0.35">
      <c r="A134" s="73" t="s">
        <v>15</v>
      </c>
      <c r="B134" s="151" t="s">
        <v>61</v>
      </c>
      <c r="C134" s="151"/>
      <c r="D134" s="22">
        <f>D111</f>
        <v>129.98122222222221</v>
      </c>
    </row>
    <row r="135" spans="1:7" ht="15.75" customHeight="1" x14ac:dyDescent="0.35">
      <c r="A135" s="150" t="s">
        <v>62</v>
      </c>
      <c r="B135" s="150"/>
      <c r="C135" s="150"/>
      <c r="D135" s="132">
        <f>SUM(D130:D134)</f>
        <v>3102.2188435771191</v>
      </c>
    </row>
    <row r="136" spans="1:7" x14ac:dyDescent="0.35">
      <c r="A136" s="73" t="s">
        <v>16</v>
      </c>
      <c r="B136" s="157" t="s">
        <v>114</v>
      </c>
      <c r="C136" s="157"/>
      <c r="D136" s="22">
        <f>D125</f>
        <v>603.07134319139197</v>
      </c>
    </row>
    <row r="137" spans="1:7" ht="16.5" customHeight="1" x14ac:dyDescent="0.35">
      <c r="A137" s="171" t="s">
        <v>140</v>
      </c>
      <c r="B137" s="171"/>
      <c r="C137" s="171"/>
      <c r="D137" s="56">
        <f>D135+D136</f>
        <v>3705.2901867685109</v>
      </c>
    </row>
    <row r="138" spans="1:7" x14ac:dyDescent="0.35">
      <c r="C138" s="2"/>
    </row>
    <row r="140" spans="1:7" x14ac:dyDescent="0.35">
      <c r="A140" s="167" t="s">
        <v>138</v>
      </c>
      <c r="B140" s="167"/>
      <c r="C140" s="167"/>
      <c r="D140" s="167"/>
      <c r="E140" s="167"/>
      <c r="F140" s="167"/>
      <c r="G140" s="167"/>
    </row>
    <row r="141" spans="1:7" x14ac:dyDescent="0.35">
      <c r="A141" s="61"/>
      <c r="B141" s="61"/>
      <c r="C141" s="62"/>
      <c r="D141" s="63"/>
      <c r="E141" s="64"/>
      <c r="F141" s="12"/>
      <c r="G141" s="12"/>
    </row>
    <row r="142" spans="1:7" ht="31" x14ac:dyDescent="0.35">
      <c r="A142" s="150" t="s">
        <v>123</v>
      </c>
      <c r="B142" s="150"/>
      <c r="C142" s="150" t="s">
        <v>124</v>
      </c>
      <c r="D142" s="150" t="s">
        <v>125</v>
      </c>
      <c r="E142" s="70" t="s">
        <v>126</v>
      </c>
      <c r="F142" s="168" t="s">
        <v>127</v>
      </c>
      <c r="G142" s="70" t="s">
        <v>128</v>
      </c>
    </row>
    <row r="143" spans="1:7" x14ac:dyDescent="0.35">
      <c r="A143" s="150"/>
      <c r="B143" s="150"/>
      <c r="C143" s="150"/>
      <c r="D143" s="150"/>
      <c r="E143" s="70" t="s">
        <v>129</v>
      </c>
      <c r="F143" s="169"/>
      <c r="G143" s="70" t="s">
        <v>130</v>
      </c>
    </row>
    <row r="144" spans="1:7" x14ac:dyDescent="0.35">
      <c r="A144" s="70" t="s">
        <v>131</v>
      </c>
      <c r="B144" s="69" t="s">
        <v>141</v>
      </c>
      <c r="C144" s="65">
        <f>D137</f>
        <v>3705.2901867685109</v>
      </c>
      <c r="D144" s="14">
        <v>1</v>
      </c>
      <c r="E144" s="65">
        <f>C144*D144</f>
        <v>3705.2901867685109</v>
      </c>
      <c r="F144" s="83">
        <f>D16</f>
        <v>1</v>
      </c>
      <c r="G144" s="65">
        <f>(C144*D144*F144)</f>
        <v>3705.2901867685109</v>
      </c>
    </row>
    <row r="145" spans="1:7" x14ac:dyDescent="0.35">
      <c r="A145" s="61"/>
      <c r="B145" s="61"/>
      <c r="C145" s="62"/>
      <c r="D145" s="63"/>
      <c r="E145" s="64"/>
      <c r="F145" s="12"/>
      <c r="G145" s="12"/>
    </row>
    <row r="146" spans="1:7" x14ac:dyDescent="0.35">
      <c r="A146" s="61"/>
      <c r="B146" s="61"/>
      <c r="C146" s="62"/>
      <c r="D146" s="63"/>
      <c r="E146" s="64"/>
      <c r="F146" s="12"/>
      <c r="G146" s="12"/>
    </row>
    <row r="147" spans="1:7" x14ac:dyDescent="0.35">
      <c r="A147" s="170" t="s">
        <v>139</v>
      </c>
      <c r="B147" s="170"/>
      <c r="C147" s="170"/>
      <c r="D147" s="63"/>
      <c r="E147" s="64"/>
      <c r="F147" s="12"/>
      <c r="G147" s="12"/>
    </row>
    <row r="149" spans="1:7" x14ac:dyDescent="0.35">
      <c r="A149" s="163" t="s">
        <v>132</v>
      </c>
      <c r="B149" s="164"/>
      <c r="C149" s="165"/>
    </row>
    <row r="150" spans="1:7" x14ac:dyDescent="0.35">
      <c r="A150" s="45"/>
      <c r="B150" s="44" t="s">
        <v>133</v>
      </c>
      <c r="C150" s="70" t="s">
        <v>134</v>
      </c>
    </row>
    <row r="151" spans="1:7" x14ac:dyDescent="0.35">
      <c r="A151" s="70" t="s">
        <v>1</v>
      </c>
      <c r="B151" s="45" t="s">
        <v>135</v>
      </c>
      <c r="C151" s="66">
        <f>E144</f>
        <v>3705.2901867685109</v>
      </c>
    </row>
    <row r="152" spans="1:7" x14ac:dyDescent="0.35">
      <c r="A152" s="70" t="s">
        <v>3</v>
      </c>
      <c r="B152" s="45" t="s">
        <v>122</v>
      </c>
      <c r="C152" s="65">
        <f>G144</f>
        <v>3705.2901867685109</v>
      </c>
    </row>
    <row r="153" spans="1:7" ht="31" x14ac:dyDescent="0.35">
      <c r="A153" s="70" t="s">
        <v>5</v>
      </c>
      <c r="B153" s="45" t="s">
        <v>136</v>
      </c>
      <c r="C153" s="68">
        <f>G144*12</f>
        <v>44463.482241222133</v>
      </c>
      <c r="D153" s="67"/>
    </row>
    <row r="154" spans="1:7" x14ac:dyDescent="0.35">
      <c r="A154" s="166" t="s">
        <v>137</v>
      </c>
      <c r="B154" s="166"/>
    </row>
  </sheetData>
  <mergeCells count="109">
    <mergeCell ref="A149:C149"/>
    <mergeCell ref="A154:B154"/>
    <mergeCell ref="A140:G140"/>
    <mergeCell ref="A142:B143"/>
    <mergeCell ref="C142:C143"/>
    <mergeCell ref="D142:D143"/>
    <mergeCell ref="F142:F143"/>
    <mergeCell ref="A147:C147"/>
    <mergeCell ref="B133:C133"/>
    <mergeCell ref="B134:C134"/>
    <mergeCell ref="A135:C135"/>
    <mergeCell ref="B136:C136"/>
    <mergeCell ref="A137:C137"/>
    <mergeCell ref="A125:C125"/>
    <mergeCell ref="A128:D128"/>
    <mergeCell ref="B129:C129"/>
    <mergeCell ref="B130:C130"/>
    <mergeCell ref="B131:C131"/>
    <mergeCell ref="B132:C132"/>
    <mergeCell ref="B107:C107"/>
    <mergeCell ref="B108:C108"/>
    <mergeCell ref="B109:C109"/>
    <mergeCell ref="B110:C110"/>
    <mergeCell ref="A111:C111"/>
    <mergeCell ref="A114:D114"/>
    <mergeCell ref="B100:C100"/>
    <mergeCell ref="B101:C101"/>
    <mergeCell ref="B102:C102"/>
    <mergeCell ref="A103:C103"/>
    <mergeCell ref="A105:D105"/>
    <mergeCell ref="B106:C106"/>
    <mergeCell ref="A92:C92"/>
    <mergeCell ref="A94:D94"/>
    <mergeCell ref="B95:C95"/>
    <mergeCell ref="B96:C96"/>
    <mergeCell ref="A97:C97"/>
    <mergeCell ref="A99:D99"/>
    <mergeCell ref="B86:C86"/>
    <mergeCell ref="B87:C87"/>
    <mergeCell ref="B88:C88"/>
    <mergeCell ref="B89:C89"/>
    <mergeCell ref="B90:C90"/>
    <mergeCell ref="B91:C91"/>
    <mergeCell ref="B79:C79"/>
    <mergeCell ref="A80:C80"/>
    <mergeCell ref="A81:C81"/>
    <mergeCell ref="A83:D83"/>
    <mergeCell ref="A84:D84"/>
    <mergeCell ref="B85:C85"/>
    <mergeCell ref="B73:C73"/>
    <mergeCell ref="B74:C74"/>
    <mergeCell ref="B75:C75"/>
    <mergeCell ref="A76:C76"/>
    <mergeCell ref="B77:C77"/>
    <mergeCell ref="B78:C78"/>
    <mergeCell ref="B66:C66"/>
    <mergeCell ref="B67:C67"/>
    <mergeCell ref="B68:C68"/>
    <mergeCell ref="A69:C69"/>
    <mergeCell ref="A71:D71"/>
    <mergeCell ref="B72:C72"/>
    <mergeCell ref="B59:C59"/>
    <mergeCell ref="B60:C60"/>
    <mergeCell ref="B61:C61"/>
    <mergeCell ref="A62:C62"/>
    <mergeCell ref="A64:D64"/>
    <mergeCell ref="B65:C65"/>
    <mergeCell ref="A43:D43"/>
    <mergeCell ref="A52:B52"/>
    <mergeCell ref="A54:B54"/>
    <mergeCell ref="A56:D56"/>
    <mergeCell ref="B57:C57"/>
    <mergeCell ref="B58:C58"/>
    <mergeCell ref="A36:D36"/>
    <mergeCell ref="B37:C37"/>
    <mergeCell ref="B38:C38"/>
    <mergeCell ref="B39:C39"/>
    <mergeCell ref="B40:C40"/>
    <mergeCell ref="A41:C41"/>
    <mergeCell ref="B29:C29"/>
    <mergeCell ref="B30:C30"/>
    <mergeCell ref="B31:C31"/>
    <mergeCell ref="B32:C32"/>
    <mergeCell ref="A33:C33"/>
    <mergeCell ref="A35:D35"/>
    <mergeCell ref="B22:C22"/>
    <mergeCell ref="B23:C23"/>
    <mergeCell ref="A25:D25"/>
    <mergeCell ref="B26:C26"/>
    <mergeCell ref="B27:C27"/>
    <mergeCell ref="B28:C28"/>
    <mergeCell ref="A16:B16"/>
    <mergeCell ref="A17:C17"/>
    <mergeCell ref="A18:D18"/>
    <mergeCell ref="B19:C19"/>
    <mergeCell ref="B20:C20"/>
    <mergeCell ref="B21:C21"/>
    <mergeCell ref="C9:D9"/>
    <mergeCell ref="C10:D10"/>
    <mergeCell ref="C11:D11"/>
    <mergeCell ref="C12:D12"/>
    <mergeCell ref="A14:D14"/>
    <mergeCell ref="A15:B15"/>
    <mergeCell ref="A1:D1"/>
    <mergeCell ref="A2:D2"/>
    <mergeCell ref="A4:D4"/>
    <mergeCell ref="A5:D5"/>
    <mergeCell ref="A6:D6"/>
    <mergeCell ref="A8:D8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12</vt:i4>
      </vt:variant>
    </vt:vector>
  </HeadingPairs>
  <TitlesOfParts>
    <vt:vector size="12" baseType="lpstr">
      <vt:lpstr>REC BRG</vt:lpstr>
      <vt:lpstr>REC ROO</vt:lpstr>
      <vt:lpstr>REC SIC</vt:lpstr>
      <vt:lpstr>REC CAE</vt:lpstr>
      <vt:lpstr>REC CBA</vt:lpstr>
      <vt:lpstr>SEC SIC</vt:lpstr>
      <vt:lpstr>SEC ROO</vt:lpstr>
      <vt:lpstr>SEC CAE</vt:lpstr>
      <vt:lpstr>SEC BRG</vt:lpstr>
      <vt:lpstr>SEC CBA</vt:lpstr>
      <vt:lpstr>Uniforme</vt:lpstr>
      <vt:lpstr>RESUMO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Eliezer Gentil de Souza</dc:creator>
  <cp:lastModifiedBy>PF</cp:lastModifiedBy>
  <cp:lastPrinted>2020-02-06T14:13:48Z</cp:lastPrinted>
  <dcterms:created xsi:type="dcterms:W3CDTF">2015-02-20T16:21:26Z</dcterms:created>
  <dcterms:modified xsi:type="dcterms:W3CDTF">2020-04-16T14:25:18Z</dcterms:modified>
</cp:coreProperties>
</file>